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4" sheetId="2" r:id="rId1"/>
  </sheets>
  <definedNames>
    <definedName name="_xlnm._FilterDatabase" localSheetId="0" hidden="1">'2024'!$A$7:$HZ$209</definedName>
    <definedName name="_xlnm.Print_Area" localSheetId="0">'2024'!$A$1:$H$209</definedName>
  </definedNames>
  <calcPr calcId="125725"/>
</workbook>
</file>

<file path=xl/calcChain.xml><?xml version="1.0" encoding="utf-8"?>
<calcChain xmlns="http://schemas.openxmlformats.org/spreadsheetml/2006/main">
  <c r="H108" i="2"/>
  <c r="G108"/>
  <c r="G36"/>
  <c r="H36"/>
  <c r="H35"/>
  <c r="G35"/>
  <c r="H30"/>
  <c r="G30"/>
  <c r="H17"/>
  <c r="G17"/>
  <c r="H164"/>
  <c r="G164"/>
  <c r="H159"/>
  <c r="G159"/>
  <c r="H186"/>
  <c r="H174"/>
  <c r="G174"/>
  <c r="H175"/>
  <c r="G175"/>
  <c r="H130"/>
  <c r="G130"/>
  <c r="H131"/>
  <c r="H132"/>
  <c r="G131"/>
  <c r="G132"/>
  <c r="H173" l="1"/>
  <c r="H22"/>
  <c r="G186"/>
  <c r="G173"/>
  <c r="G57" l="1"/>
  <c r="G56" s="1"/>
  <c r="G20"/>
  <c r="G19" s="1"/>
  <c r="H203"/>
  <c r="H200"/>
  <c r="H199" s="1"/>
  <c r="H197"/>
  <c r="H196" s="1"/>
  <c r="H193"/>
  <c r="H192" s="1"/>
  <c r="H188"/>
  <c r="H185" s="1"/>
  <c r="H182"/>
  <c r="H181" s="1"/>
  <c r="H179"/>
  <c r="H176"/>
  <c r="H172"/>
  <c r="H168"/>
  <c r="H162"/>
  <c r="H157"/>
  <c r="H153" s="1"/>
  <c r="H152" s="1"/>
  <c r="H150"/>
  <c r="H145"/>
  <c r="H141"/>
  <c r="H136"/>
  <c r="H134"/>
  <c r="H124"/>
  <c r="H123" s="1"/>
  <c r="H121"/>
  <c r="H120" s="1"/>
  <c r="H117"/>
  <c r="H116" s="1"/>
  <c r="H113"/>
  <c r="H112" s="1"/>
  <c r="H110"/>
  <c r="H107"/>
  <c r="H104"/>
  <c r="H101"/>
  <c r="H99"/>
  <c r="H96"/>
  <c r="H94" s="1"/>
  <c r="H89"/>
  <c r="H86" s="1"/>
  <c r="H79"/>
  <c r="H74"/>
  <c r="H72" s="1"/>
  <c r="H69"/>
  <c r="H65"/>
  <c r="H56"/>
  <c r="H46"/>
  <c r="H44"/>
  <c r="H42" s="1"/>
  <c r="H39"/>
  <c r="H34"/>
  <c r="H20"/>
  <c r="H19" s="1"/>
  <c r="H13"/>
  <c r="H9" s="1"/>
  <c r="G44"/>
  <c r="G42" s="1"/>
  <c r="G107"/>
  <c r="G162"/>
  <c r="G188"/>
  <c r="G185" s="1"/>
  <c r="G203"/>
  <c r="G157"/>
  <c r="G153" s="1"/>
  <c r="G152" s="1"/>
  <c r="G134"/>
  <c r="G96"/>
  <c r="G94" s="1"/>
  <c r="G89"/>
  <c r="G86" s="1"/>
  <c r="G74"/>
  <c r="G72" s="1"/>
  <c r="G128"/>
  <c r="G46"/>
  <c r="G13"/>
  <c r="G9" s="1"/>
  <c r="G145"/>
  <c r="G182"/>
  <c r="G181" s="1"/>
  <c r="G179"/>
  <c r="G79"/>
  <c r="G168"/>
  <c r="G101"/>
  <c r="G193"/>
  <c r="G192" s="1"/>
  <c r="G200"/>
  <c r="G199" s="1"/>
  <c r="G172"/>
  <c r="G176"/>
  <c r="G69"/>
  <c r="G104"/>
  <c r="G34"/>
  <c r="G117"/>
  <c r="G116" s="1"/>
  <c r="G121"/>
  <c r="G120" s="1"/>
  <c r="G39"/>
  <c r="G65"/>
  <c r="G99"/>
  <c r="G110"/>
  <c r="G136"/>
  <c r="G150"/>
  <c r="G124"/>
  <c r="G123" s="1"/>
  <c r="G197"/>
  <c r="G196" s="1"/>
  <c r="G113"/>
  <c r="G112" s="1"/>
  <c r="G141"/>
  <c r="G161" l="1"/>
  <c r="H171"/>
  <c r="G106"/>
  <c r="H128"/>
  <c r="H127" s="1"/>
  <c r="G127"/>
  <c r="H161"/>
  <c r="G171"/>
  <c r="G115"/>
  <c r="H115"/>
  <c r="H106"/>
  <c r="G71"/>
  <c r="H8"/>
  <c r="G8"/>
  <c r="H71"/>
  <c r="G209" l="1"/>
  <c r="G219" s="1"/>
  <c r="H209"/>
  <c r="H219" s="1"/>
  <c r="G217" l="1"/>
</calcChain>
</file>

<file path=xl/sharedStrings.xml><?xml version="1.0" encoding="utf-8"?>
<sst xmlns="http://schemas.openxmlformats.org/spreadsheetml/2006/main" count="1162" uniqueCount="334">
  <si>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</si>
  <si>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</si>
  <si>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</si>
  <si>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</si>
  <si>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</si>
  <si>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</si>
  <si>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</si>
  <si>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</si>
  <si>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</si>
  <si>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</si>
  <si>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социальных выплат молодым семьям на приобретение (строительство) жилого помещения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</si>
  <si>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</si>
  <si>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</si>
  <si>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</si>
  <si>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</si>
  <si>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Основное мероприятие «Поддержка социально-ориентированных некоммерческих организаций"</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</si>
  <si>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</si>
  <si>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</si>
  <si>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Проведение муниципального слета "Юные друзья полиции", приуроченного к Дню сотрудников органов внутренних дел Российской Федерации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</si>
  <si>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</si>
  <si>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</si>
  <si>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и проведение  сельскохозяйственных ярмарок (Предоставление субсидий бюджетным, автономным учреждениям и иным некоммерческим организациям)</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</si>
  <si>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</si>
  <si>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</si>
  <si>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</si>
  <si>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</si>
  <si>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</si>
  <si>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Субсидия сельхозтоваропроиводителям Пучежского муниципального района на увеличение поголовья КРС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</si>
  <si>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</si>
  <si>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Обеспечение деятельности МУ «Управление административно-хозяйственного обеспечения» (Иные бюджетные ассигнования)</t>
  </si>
  <si>
    <t>Резервный фонд администрации Пучежского муниципального района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</si>
  <si>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</si>
  <si>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Муниципальная программа Пучежского муниципального района «Снижение административных барьеров, оптимизация и повышение качества предоставления государственных и муниципальных услуг в Пучежском муниципальном районе, в том числе на базе многофункциональных центров предоставления государственных и муниципальных услуг»</t>
  </si>
  <si>
    <t>ВСЕГО</t>
  </si>
  <si>
    <t>Целевая статья</t>
  </si>
  <si>
    <t>Наименование</t>
  </si>
  <si>
    <t>Вид расхода</t>
  </si>
  <si>
    <t>Сумма, руб</t>
  </si>
  <si>
    <t>07</t>
  </si>
  <si>
    <t>01</t>
  </si>
  <si>
    <t>0</t>
  </si>
  <si>
    <t>00010</t>
  </si>
  <si>
    <t>100</t>
  </si>
  <si>
    <t>200</t>
  </si>
  <si>
    <t>800</t>
  </si>
  <si>
    <t>00020</t>
  </si>
  <si>
    <t>00040</t>
  </si>
  <si>
    <t>00050</t>
  </si>
  <si>
    <t>00070</t>
  </si>
  <si>
    <t>80170</t>
  </si>
  <si>
    <t>02</t>
  </si>
  <si>
    <t>00030</t>
  </si>
  <si>
    <t>80150</t>
  </si>
  <si>
    <t>03</t>
  </si>
  <si>
    <t>00090</t>
  </si>
  <si>
    <t>05</t>
  </si>
  <si>
    <t>04</t>
  </si>
  <si>
    <t>10</t>
  </si>
  <si>
    <t>06</t>
  </si>
  <si>
    <t>300</t>
  </si>
  <si>
    <t>60080</t>
  </si>
  <si>
    <t>09</t>
  </si>
  <si>
    <t>00100</t>
  </si>
  <si>
    <t>S0190</t>
  </si>
  <si>
    <t>80200</t>
  </si>
  <si>
    <t>00130</t>
  </si>
  <si>
    <t>00150</t>
  </si>
  <si>
    <t>L3041</t>
  </si>
  <si>
    <t>60030</t>
  </si>
  <si>
    <t>80100</t>
  </si>
  <si>
    <t>80110</t>
  </si>
  <si>
    <t>08</t>
  </si>
  <si>
    <t>00170</t>
  </si>
  <si>
    <t>00180</t>
  </si>
  <si>
    <t>9160Г</t>
  </si>
  <si>
    <t>600</t>
  </si>
  <si>
    <t>9260З</t>
  </si>
  <si>
    <t>9360И</t>
  </si>
  <si>
    <t>9460М</t>
  </si>
  <si>
    <t>9560С</t>
  </si>
  <si>
    <t>00190</t>
  </si>
  <si>
    <t>9180Г</t>
  </si>
  <si>
    <t>00200</t>
  </si>
  <si>
    <t>9183Г</t>
  </si>
  <si>
    <t>9162Г</t>
  </si>
  <si>
    <t>40010</t>
  </si>
  <si>
    <t>00230</t>
  </si>
  <si>
    <t>11</t>
  </si>
  <si>
    <t>9155Г</t>
  </si>
  <si>
    <t>1</t>
  </si>
  <si>
    <t>00250</t>
  </si>
  <si>
    <t>2</t>
  </si>
  <si>
    <t>40030</t>
  </si>
  <si>
    <t>00300</t>
  </si>
  <si>
    <t>00310</t>
  </si>
  <si>
    <t>13</t>
  </si>
  <si>
    <t>00380</t>
  </si>
  <si>
    <t>00360</t>
  </si>
  <si>
    <t>60070</t>
  </si>
  <si>
    <t>00290</t>
  </si>
  <si>
    <t>00330</t>
  </si>
  <si>
    <t>9152Г</t>
  </si>
  <si>
    <t>80350</t>
  </si>
  <si>
    <t>80360</t>
  </si>
  <si>
    <t>80370</t>
  </si>
  <si>
    <t>S0510</t>
  </si>
  <si>
    <t>90010</t>
  </si>
  <si>
    <t>500</t>
  </si>
  <si>
    <t>400</t>
  </si>
  <si>
    <t>00510</t>
  </si>
  <si>
    <t>00520</t>
  </si>
  <si>
    <t>00530</t>
  </si>
  <si>
    <t>14</t>
  </si>
  <si>
    <t>L4970</t>
  </si>
  <si>
    <t>16</t>
  </si>
  <si>
    <t>40</t>
  </si>
  <si>
    <t>9</t>
  </si>
  <si>
    <t>00</t>
  </si>
  <si>
    <t>00540</t>
  </si>
  <si>
    <t>прог-рамма</t>
  </si>
  <si>
    <t>под-прог-рам-ма</t>
  </si>
  <si>
    <t>основ-ного меро-прия-тие</t>
  </si>
  <si>
    <t>направ-ление расходов</t>
  </si>
  <si>
    <t>Муниципальная программа Пучежского муниципального района «Развитие образования Пучежского муниципального района»</t>
  </si>
  <si>
    <t>Основное мероприятие «Дошкольное образование в муниципальных учреждениях Пучежского муниципального района»</t>
  </si>
  <si>
    <t>Основное мероприятие «Общее образование в муниципальных учреждениях Пучежского муниципального района»</t>
  </si>
  <si>
    <t>Основное мероприятие «Дополнительное образование в муниципальных учреждениях Пучежского муниципального района»</t>
  </si>
  <si>
    <t>Основное мероприятие «Повышение педагогического потенциала, увеличение количества педагогов, внедряющих современные образовательные технологии»</t>
  </si>
  <si>
    <t>Основное мероприятие «Сохранение и укрепление здоровья обучающихся»</t>
  </si>
  <si>
    <t>Основное мероприятие «Развитие интеллектуального, физического, творческого потенциала обучающихся. Патриотическое воспитание»</t>
  </si>
  <si>
    <t>Основное мероприятие «Финансовое обеспечение предоставления мер социальной поддержки в сфере образования»</t>
  </si>
  <si>
    <t>Основное мероприятие «Организация исполнения районного бюджета в части средств, предусмотренных на реализацию муниципальной программы»</t>
  </si>
  <si>
    <t>Муниципальная программа Пучежского муниципального района «Развитие культуры и туризма Пучежского муниципального района»</t>
  </si>
  <si>
    <t>Основное мероприятие «Дополнительное образование в сфере культуры и искусства в муниципальных учреждениях Пучежского муниципального района»</t>
  </si>
  <si>
    <t>Основное мероприятие «Организация культурного досуга  и отдыха населения Пучежского муниципального района»</t>
  </si>
  <si>
    <t>Основное мероприятие «Предоставление библиотечных  услуг»</t>
  </si>
  <si>
    <t>Основное мероприятие «Развитие музейного дела»</t>
  </si>
  <si>
    <t>Основное мероприятие «Создание модельных библиотек»</t>
  </si>
  <si>
    <t>Основное мероприятие «Создание благоприятных условий для устойчивого развития сферы туризма в Пучежском муниципальном районе»</t>
  </si>
  <si>
    <t>Основное мероприятие «Дополнительное образование в сфере физической культуры и спорта в муниципальных учреждениях Пучежского муниципального района»</t>
  </si>
  <si>
    <t>Основное мероприятие «Физическое воспитание, обеспечение организации и проведения физкультурных и спортивных мероприятий»</t>
  </si>
  <si>
    <t>Муниципальная программа Пучежского муниципального района «Развитие сельского хозяйства Пучежского муниципального района Ивановской области»</t>
  </si>
  <si>
    <t>Подпрограмма «Развитие крестьянских (фермерских) и личных подсобных хозяйств в Пучежском муниципальном районе Ивановской области"</t>
  </si>
  <si>
    <t>Основное мероприятие «Оказание поддержки сельхозтоваропроизводителей»</t>
  </si>
  <si>
    <t>Подпрограмма «Развитие молочного скотоводства и увеличение производства молока в Пучежском муниципальном районе»</t>
  </si>
  <si>
    <t>Основное мероприятие «Стимулирование развития молочного скотоводства»</t>
  </si>
  <si>
    <t>Муниципальная программа Пучежского муниципального района «Совершенствование местного самоуправления Пучежского муниципального района»</t>
  </si>
  <si>
    <t>Основное мероприятие «Обеспечение деятельности органов местного самоуправления Пучежского муниципального района»</t>
  </si>
  <si>
    <t>Основное мероприятие «Организация мероприятий муниципального характера и вручения наград»</t>
  </si>
  <si>
    <t>Основное мероприятие «Развитие муниципальной службы, выполнений гарантий, предусмотренных законодательством о муниципальной службе»</t>
  </si>
  <si>
    <t>Основное мероприятие «Выполнение мероприятий,  связанных с деятельностью органов местного самоуправления Пучежского муниципального района»</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</si>
  <si>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</si>
  <si>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00450</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</si>
  <si>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</si>
  <si>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L5191</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</si>
  <si>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</si>
  <si>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00550</t>
  </si>
  <si>
    <t>Обеспечение функционирования модели персонифицированного финансирования дополнительного образования детей (Иные бюджетные ассигнования)</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</si>
  <si>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</si>
  <si>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</si>
  <si>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</si>
  <si>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 xml:space="preserve">Основное мероприятие «Оказание государственных и муниципальных услуг» </t>
  </si>
  <si>
    <t>Муниципальная программа «Пучежского муниципального района «Профилактика правонарушений и наркомании, обеспечение безопасности граждан на территории Пучежского муниципального района</t>
  </si>
  <si>
    <t>Основное мероприятие «Профилактика правонарушений на территории Пучежского муниципального района»</t>
  </si>
  <si>
    <t>Муниципальная программа Пучежского муниципального района «Развитие транспортной системы Пучежского муниципального района»</t>
  </si>
  <si>
    <t>Основное мероприятие «Содержание автомобильных дорог общего пользования местного значения»</t>
  </si>
  <si>
    <t>Основное мероприятие «Обеспечение населения пассажирскими перевозками регулярного сообщения автомобильным транспортом на внутримуниципальных маршрутах»</t>
  </si>
  <si>
    <t>Муниципальная программа «Газификация Пучежского муниципального района»</t>
  </si>
  <si>
    <t>Основное мероприятие «Содержание и обслуживание объектов газового  хозяйства»</t>
  </si>
  <si>
    <t>Муниципальная программа Пучежского муниципального района «Обеспечение жильем молодых семей»</t>
  </si>
  <si>
    <t>Основное мероприятие «Предоставление мер поддержки молодым семьям»</t>
  </si>
  <si>
    <t>Муниципальная программа Пучежского муниципального района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</si>
  <si>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Основное мероприятие «Обеспечение жилыми помещениями детей-сирот и детей, оставшимся без попечения родителей, лицам из их числа по договорам найма специализированных жилых помещений»</t>
  </si>
  <si>
    <t>Непрограммные направления деятельности</t>
  </si>
  <si>
    <t>00000</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</si>
  <si>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</si>
  <si>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</si>
  <si>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</si>
  <si>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</si>
  <si>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</si>
  <si>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</si>
  <si>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</si>
  <si>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</si>
  <si>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</si>
  <si>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</si>
  <si>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</si>
  <si>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</si>
  <si>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</si>
  <si>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</si>
  <si>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мероприятий для детей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</si>
  <si>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</si>
  <si>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</si>
  <si>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</si>
  <si>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00110</t>
  </si>
  <si>
    <t>00120</t>
  </si>
  <si>
    <t>00160</t>
  </si>
  <si>
    <t>Поощрение образовательных организаций и педагогов за активную работу (Закупка товаров, работ и услуг для обеспечения государственных (муниципальных) нужд)</t>
  </si>
  <si>
    <t>L5990</t>
  </si>
  <si>
    <t>Подготовка проектов межевания земельных участков и на проведение кадастровых работ  (Закупка товаров, работ и услуг для обеспечения государственных (муниципальных) нужд)</t>
  </si>
  <si>
    <t>S2910</t>
  </si>
  <si>
    <t>Основное мероприятие «Профилактика правонарушений несовершеннолетних и молодежи»</t>
  </si>
  <si>
    <t>Муниципальная программа Пучежского муниципального района "Создание благоприятных условий в целях привлечения медицинских работников для в ОБУЗ "Пучежская ЦРБ"</t>
  </si>
  <si>
    <t>Основное мероприятие "Создание условий для оказание медицинской помощи населению на территории Пучежского муниципального района"</t>
  </si>
  <si>
    <t>00560</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</si>
  <si>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</si>
  <si>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</si>
  <si>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</si>
  <si>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</si>
  <si>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</si>
  <si>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</si>
  <si>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</si>
  <si>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</si>
  <si>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</si>
  <si>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</si>
  <si>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</si>
  <si>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</si>
  <si>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</si>
  <si>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мероприятий муниципального  характера (Иные бюджетные ассигнования)</t>
  </si>
  <si>
    <t>00660</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</si>
  <si>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</si>
  <si>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Муниципальная программа Пучежского муниципального района «Развитие физической культуры и спорта в Пучежском муниципальном районе»</t>
  </si>
  <si>
    <t>Организация временной занятости несовершеннолетних граждан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</si>
  <si>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00320</t>
  </si>
  <si>
    <t>Повышение квалификации муниципальных служащих (Закупка товаров, работ и услуг для обеспечения государственных (муниципальных) нужд)</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</si>
  <si>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</si>
  <si>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</si>
  <si>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Муниципальная программа Пучежского муниципального района  «Развитие малого и среднего предпринимательства в Пучежском муниципальном районе»</t>
  </si>
  <si>
    <t>Основное мероприятие «Поддержка малого и среднего предпринимательства»</t>
  </si>
  <si>
    <t>00270</t>
  </si>
  <si>
    <t xml:space="preserve">Проведение мероприятий на территории района в рамках празднования Дня российского предпринимателя и областного Дня предпринимателя (Закупка товаров, работ и услуг для обеспечения государственных (муниципальных) нужд) </t>
  </si>
  <si>
    <t xml:space="preserve">Проведение конкурсов мастерства в сфере малого и среднего предпринимательства Пучежского района, в том числе профессионального мастерства среди специалистов, занятых в малом и среднем бизнесе (Закупка товаров, работ и услуг для обеспечения государственных (муниципальных) нужд) </t>
  </si>
  <si>
    <t>00280</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</si>
  <si>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</si>
  <si>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</si>
  <si>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</si>
  <si>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00260</t>
  </si>
  <si>
    <t>Организация мероприятий, направленных на поощрение сельскохозяйственных товаропроизводителей (Предоставление субсидий бюджетным, автономным учреждениям и иным некоммерческим организациям)</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</si>
  <si>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</si>
  <si>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</si>
  <si>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15</t>
  </si>
  <si>
    <t>Муниципальная программа Пучежского муниципального района «Государственная поддержка граждан в сфере ипотечного жилищного кредитования»</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</si>
  <si>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</si>
  <si>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</si>
  <si>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Основное мероприятие «Улучшение жилищных условий граждан, проживающих на территории  Пучежского муниципального района»</t>
  </si>
  <si>
    <t>S3100</t>
  </si>
  <si>
    <t>Предоставление субсидий гражданам на оплату первоначального взноса при получении ипотечного жилищного кредита, на погашение основной суммы долга и уплату процентов по ипотечному жилищному кредиту (в том числе рефинансированному) (Социальное обеспечение и иные выплаты населению)</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</si>
  <si>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</si>
  <si>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</si>
  <si>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</si>
  <si>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</si>
  <si>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</si>
  <si>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</si>
  <si>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</si>
  <si>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</si>
  <si>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</si>
  <si>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</si>
  <si>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</si>
  <si>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</si>
  <si>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</si>
  <si>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Возмещение расходов на приобретение горюче-смазочных материалов при использовании личного транспорта медицинским работником ОБУЗ "Пучежская центральная районная больница" (Закупка товаров, работ и услуг для обеспечения государственных (муниципальных) нужд)</t>
  </si>
  <si>
    <t>Иные межбюджетные трансферты, предоставляемые бюджетам сельских поселений Пучежского муниципального района на осуществление полномочий в области дорожной деятельности в отношении автомобильных дорог местного значения вне границ населенных пунктов и в границах населенных пунктов поселения в части содержания автомобильных дорог местного значения (Межбюджетные трансферты)</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</si>
  <si>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</si>
  <si>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</si>
  <si>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</si>
  <si>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приватизации и проведение предпродажной подготовки объектов недвижимости (Закупка товаров, работ и услуг для обеспечения государственных (муниципальных) нужд)</t>
  </si>
  <si>
    <t>Организация мероприятий муниципального  характера (Предоставление субсидий бюджетным, автономным учреждениям и иным некоммерческим организациям)</t>
  </si>
  <si>
    <t>89700</t>
  </si>
  <si>
    <t>00060</t>
  </si>
  <si>
    <t>Укрепление материально-технической базы муниципальных учреждений (Закупка товаров, работ и услуг для обеспечения государственных (муниципальных) нужд)</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</si>
  <si>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</si>
  <si>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</si>
  <si>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</si>
  <si>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L3031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</si>
  <si>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</si>
  <si>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L0820</t>
  </si>
  <si>
    <t>81010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</si>
  <si>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</si>
  <si>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51792</t>
  </si>
  <si>
    <t>ЕВ</t>
  </si>
  <si>
    <t>Федеральный проект "Патриотическое воспитание граждан Российской Федерации"</t>
  </si>
  <si>
    <t>00690</t>
  </si>
  <si>
    <t>000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</si>
  <si>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</si>
  <si>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00440</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</si>
  <si>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</si>
  <si>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Основное мероприятие «Приведение автомобильных дорог общего пользования  местного значения в состояние, отвечающее требованиям и нормам»</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</si>
  <si>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</si>
  <si>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00140</t>
  </si>
  <si>
    <t>Поддержка талантливой молодежи (Закупка товаров, работ и услуг для обеспечения государственных (муниципальных) нужд)</t>
  </si>
  <si>
    <t>81090</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</si>
  <si>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</si>
  <si>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</si>
  <si>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</si>
  <si>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Региональный проект  «Творческие люди»</t>
  </si>
  <si>
    <t>Государственная поддержка отрасли культуры (Государственная поддержка лучших сельских учреждений культуры) (Предоставление субсидий бюджетным, автономным учреждениям и иным некоммерческим организациям)</t>
  </si>
  <si>
    <t>А2</t>
  </si>
  <si>
    <t>55193</t>
  </si>
  <si>
    <t>Д4970</t>
  </si>
  <si>
    <t>Д0820</t>
  </si>
  <si>
    <t>Резервный фонд администрации Пучежского муниципального района (Социальное обеспечение и иные выплаты населению)</t>
  </si>
  <si>
    <t>00700</t>
  </si>
  <si>
    <t>Профилактика краж имущества и хищений денежных средств граждан, в том числе бесконтактным способом с использованием банковских карт и сотовых телефонов (изготовление памяток-листовок профилактического характера) (Закупка товаров, работ и услуг для обеспечения государственных (муниципальных) нужд)</t>
  </si>
  <si>
    <t>Реализация мероприятий по благоустройству общественных территорий в рамках реализации мероприятий муниципальных программ (Закупка товаров, работ и услуг для обеспечения государственных (муниципальных) нужд)</t>
  </si>
  <si>
    <t>81220</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</si>
  <si>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</si>
  <si>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81290</t>
  </si>
  <si>
    <t>Выполнение иных мероприятий, направленных на реализацию муниципальной программы в части функционирования бюджетных образовательных учреждений (Предоставление субсидий бюджетным, автономным учреждениям и иным некоммерческим организациям)</t>
  </si>
  <si>
    <t>Выполнение мероприятий, направленных на охрану труда и предупреждение профессиональных заболеваний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</si>
  <si>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Муниципальная программа Пучежского муниципального района «Охрана окружающей среды на территории Пучежского муниципального района»</t>
  </si>
  <si>
    <t>Основное мероприятие «Рекультивация закрытой свалки твердых коммунальных отходов, расположенной 0,8 км западнее д. Лихуниха Пучежского района Ивановской области»</t>
  </si>
  <si>
    <t>12</t>
  </si>
  <si>
    <t>00710</t>
  </si>
  <si>
    <t>00720</t>
  </si>
  <si>
    <t>Инженерно-экологическое рекогносцированное обследование объекта "Рекультивация закрытой свалки твердых коммунальных отходов, расположенной в 0,8 км западнее д. Лихуниха Пучежского района Ивановской области  (Закупка товаров, работ и услуг для обеспечения государственных (муниципальных) нужд)</t>
  </si>
  <si>
    <t>00430</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</si>
  <si>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</si>
  <si>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Поддержка талантливой молодежи (Социальное обеспечение и иные выплаты населению)</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</si>
  <si>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</si>
  <si>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</si>
  <si>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 (Закупка товаров, работ и услуг для обеспечения государственных (муниципальных) нужд)</t>
  </si>
  <si>
    <t>Достижение показателей деятельности органов исполнительной власти субъектов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</si>
  <si>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55490</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</si>
  <si>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</si>
  <si>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</si>
  <si>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00740</t>
  </si>
  <si>
    <t>Проведение иных мероприятий, связанных с охраной окружающей среды Пучежского муниципального района  (Закупка товаров, работ и услуг для обеспечения государственных (муниципальных) нужд)</t>
  </si>
  <si>
    <r>
      <t>Осуществление переданных органам местного самоуправления государственных полномочий Ивановской области по предоставлению бесплатного</t>
    </r>
    <r>
      <rPr>
        <b/>
        <sz val="12"/>
        <rFont val="Times New Roman"/>
        <family val="1"/>
        <charset val="204"/>
      </rPr>
      <t xml:space="preserve"> горячего питани</t>
    </r>
    <r>
      <rPr>
        <sz val="12"/>
        <rFont val="Times New Roman"/>
        <family val="1"/>
        <charset val="204"/>
      </rPr>
      <t xml:space="preserve">я </t>
    </r>
    <r>
      <rPr>
        <b/>
        <sz val="12"/>
        <rFont val="Times New Roman"/>
        <family val="1"/>
        <charset val="204"/>
      </rPr>
      <t>обучающимся,</t>
    </r>
    <r>
      <rPr>
        <sz val="12"/>
        <rFont val="Times New Roman"/>
        <family val="1"/>
        <charset val="204"/>
      </rPr>
      <t xml:space="preserve">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t>
    </r>
    <r>
      <rPr>
        <b/>
        <sz val="12"/>
        <rFont val="Times New Roman"/>
        <family val="1"/>
        <charset val="204"/>
      </rPr>
      <t>в специальной военной операции</t>
    </r>
    <r>
      <rPr>
        <sz val="12"/>
        <rFont val="Times New Roman"/>
        <family val="1"/>
        <charset val="204"/>
      </rPr>
      <t>,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r>
  </si>
  <si>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(Закупка товаров, работ и услуг для обеспечения государственных (муниципальных) нужд)</t>
  </si>
  <si>
    <t>51200</t>
  </si>
  <si>
    <t>Приложение № 5 к решению Совета 
Пучежского муниципального района 
от      .12.2024  № __</t>
  </si>
  <si>
    <t>Распределение бюджетных ассигнований по целевым статьям (муниципальным программам Пучежского муниципального района Ивановской области и не включенным в муниципальные программы Пучежского муниципального района Ивановской области направлений деятельности органов местного самоуправления Пучежского муниципального района), группам видов расходов классификации расходов бюджета Пучежского муниципального района на 2026 и 2027 годы</t>
  </si>
  <si>
    <t>Разработка (корректировка) проектной документации и газификация населенных пунктов, объектов социальной инфраструктуры Ивановской области (Бюджетные инвестиции)</t>
  </si>
  <si>
    <t>S2990</t>
  </si>
  <si>
    <t>Основное мероприятие «Повышение уровня газификации Пучежского муниципального района»</t>
  </si>
</sst>
</file>

<file path=xl/styles.xml><?xml version="1.0" encoding="utf-8"?>
<styleSheet xmlns="http://schemas.openxmlformats.org/spreadsheetml/2006/main">
  <fonts count="17">
    <font>
      <sz val="10"/>
      <name val="Arial Cyr"/>
      <charset val="204"/>
    </font>
    <font>
      <sz val="12"/>
      <name val="Times New Roman"/>
      <family val="1"/>
      <charset val="204"/>
    </font>
    <font>
      <sz val="12"/>
      <color indexed="8"/>
      <name val="Times New Roman"/>
      <family val="1"/>
      <charset val="204"/>
    </font>
    <font>
      <sz val="14"/>
      <name val="Times New Roman"/>
      <family val="1"/>
      <charset val="204"/>
    </font>
    <font>
      <sz val="10"/>
      <name val="Times New Roman"/>
      <family val="1"/>
      <charset val="204"/>
    </font>
    <font>
      <sz val="10"/>
      <color indexed="8"/>
      <name val="Arial Cyr"/>
      <family val="2"/>
    </font>
    <font>
      <b/>
      <sz val="12"/>
      <name val="Times New Roman"/>
      <family val="1"/>
      <charset val="204"/>
    </font>
    <font>
      <b/>
      <sz val="14"/>
      <color indexed="8"/>
      <name val="Times New Roman"/>
      <family val="1"/>
      <charset val="204"/>
    </font>
    <font>
      <b/>
      <sz val="14"/>
      <name val="Times New Roman"/>
      <family val="1"/>
      <charset val="204"/>
    </font>
    <font>
      <b/>
      <sz val="14"/>
      <name val="Arial Cyr"/>
      <charset val="204"/>
    </font>
    <font>
      <sz val="14"/>
      <name val="Arial Cyr"/>
      <charset val="204"/>
    </font>
    <font>
      <b/>
      <sz val="10"/>
      <color indexed="10"/>
      <name val="Arial Cyr"/>
      <charset val="204"/>
    </font>
    <font>
      <b/>
      <i/>
      <sz val="10"/>
      <color indexed="10"/>
      <name val="Arial Cyr"/>
      <charset val="204"/>
    </font>
    <font>
      <b/>
      <i/>
      <sz val="12"/>
      <name val="Times New Roman"/>
      <family val="1"/>
      <charset val="204"/>
    </font>
    <font>
      <sz val="10"/>
      <color indexed="10"/>
      <name val="Arial Cyr"/>
      <charset val="204"/>
    </font>
    <font>
      <b/>
      <sz val="12"/>
      <name val="Arial Cyr"/>
      <charset val="204"/>
    </font>
    <font>
      <sz val="12"/>
      <color rgb="FFFF0000"/>
      <name val="Times New Roman"/>
      <family val="1"/>
      <charset val="204"/>
    </font>
  </fonts>
  <fills count="9">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6"/>
        <bgColor indexed="64"/>
      </patternFill>
    </fill>
    <fill>
      <patternFill patternType="solid">
        <fgColor indexed="43"/>
        <bgColor indexed="64"/>
      </patternFill>
    </fill>
    <fill>
      <patternFill patternType="solid">
        <fgColor rgb="FFFFFF99"/>
        <bgColor indexed="64"/>
      </patternFill>
    </fill>
    <fill>
      <patternFill patternType="solid">
        <fgColor rgb="FFFFFFCC"/>
        <bgColor indexed="64"/>
      </patternFill>
    </fill>
    <fill>
      <patternFill patternType="solid">
        <fgColor rgb="FFFFFF00"/>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9" fontId="5" fillId="0" borderId="1">
      <alignment vertical="top" wrapText="1"/>
    </xf>
  </cellStyleXfs>
  <cellXfs count="73">
    <xf numFmtId="0" fontId="0" fillId="0" borderId="0" xfId="0"/>
    <xf numFmtId="0" fontId="0" fillId="0" borderId="0" xfId="0" applyFont="1"/>
    <xf numFmtId="0" fontId="4" fillId="0" borderId="0" xfId="0" applyFont="1" applyAlignment="1">
      <alignment vertical="top"/>
    </xf>
    <xf numFmtId="49" fontId="1" fillId="2" borderId="2" xfId="0" applyNumberFormat="1" applyFont="1" applyFill="1" applyBorder="1" applyAlignment="1">
      <alignment horizontal="center" wrapText="1"/>
    </xf>
    <xf numFmtId="49" fontId="0" fillId="0" borderId="0" xfId="0" applyNumberFormat="1" applyFont="1"/>
    <xf numFmtId="49" fontId="1" fillId="0" borderId="2" xfId="0" applyNumberFormat="1" applyFont="1" applyBorder="1" applyAlignment="1">
      <alignment horizontal="center" vertical="top" wrapText="1"/>
    </xf>
    <xf numFmtId="4" fontId="1" fillId="2" borderId="2" xfId="0" applyNumberFormat="1" applyFont="1" applyFill="1" applyBorder="1" applyAlignment="1">
      <alignment horizontal="center" wrapText="1"/>
    </xf>
    <xf numFmtId="4" fontId="0" fillId="0" borderId="0" xfId="0" applyNumberFormat="1" applyFont="1"/>
    <xf numFmtId="0" fontId="7" fillId="3" borderId="2" xfId="0" applyFont="1" applyFill="1" applyBorder="1" applyAlignment="1">
      <alignment horizontal="center" vertical="center" wrapText="1"/>
    </xf>
    <xf numFmtId="0" fontId="11" fillId="0" borderId="0" xfId="0" applyFont="1"/>
    <xf numFmtId="0" fontId="9" fillId="0" borderId="0" xfId="0" applyFont="1"/>
    <xf numFmtId="0" fontId="10" fillId="0" borderId="0" xfId="0" applyFont="1"/>
    <xf numFmtId="0" fontId="12" fillId="0" borderId="0" xfId="0" applyFont="1"/>
    <xf numFmtId="49" fontId="6" fillId="3" borderId="2" xfId="0" applyNumberFormat="1" applyFont="1" applyFill="1" applyBorder="1"/>
    <xf numFmtId="0" fontId="6" fillId="0" borderId="0" xfId="0" applyFont="1"/>
    <xf numFmtId="0" fontId="0" fillId="0" borderId="0" xfId="0" applyFont="1" applyAlignment="1">
      <alignment vertical="center"/>
    </xf>
    <xf numFmtId="0" fontId="1" fillId="2" borderId="2" xfId="0" applyFont="1" applyFill="1" applyBorder="1" applyAlignment="1">
      <alignment horizontal="justify" vertical="center" wrapText="1"/>
    </xf>
    <xf numFmtId="0" fontId="1" fillId="2" borderId="2" xfId="0" applyFont="1" applyFill="1" applyBorder="1" applyAlignment="1">
      <alignment vertical="center" wrapText="1"/>
    </xf>
    <xf numFmtId="0" fontId="8" fillId="3" borderId="2" xfId="0" applyFont="1" applyFill="1" applyBorder="1" applyAlignment="1">
      <alignment horizontal="center" vertical="center" wrapText="1"/>
    </xf>
    <xf numFmtId="0" fontId="6" fillId="3" borderId="2" xfId="0" applyFont="1" applyFill="1" applyBorder="1" applyAlignment="1">
      <alignment vertical="center"/>
    </xf>
    <xf numFmtId="49" fontId="6" fillId="3" borderId="2" xfId="0" applyNumberFormat="1" applyFont="1" applyFill="1" applyBorder="1" applyAlignment="1">
      <alignment horizontal="center" wrapText="1"/>
    </xf>
    <xf numFmtId="49" fontId="6" fillId="3" borderId="3" xfId="0" applyNumberFormat="1" applyFont="1" applyFill="1" applyBorder="1" applyAlignment="1">
      <alignment horizontal="center" wrapText="1"/>
    </xf>
    <xf numFmtId="4" fontId="6" fillId="3" borderId="2" xfId="0" applyNumberFormat="1" applyFont="1" applyFill="1" applyBorder="1" applyAlignment="1">
      <alignment horizontal="center"/>
    </xf>
    <xf numFmtId="4" fontId="6" fillId="3" borderId="2" xfId="0" applyNumberFormat="1" applyFont="1" applyFill="1" applyBorder="1" applyAlignment="1">
      <alignment horizontal="center" wrapText="1"/>
    </xf>
    <xf numFmtId="0" fontId="6" fillId="4" borderId="2" xfId="0" applyFont="1" applyFill="1" applyBorder="1" applyAlignment="1">
      <alignment horizontal="justify" vertical="center" wrapText="1"/>
    </xf>
    <xf numFmtId="49" fontId="1" fillId="4" borderId="2" xfId="0" applyNumberFormat="1" applyFont="1" applyFill="1" applyBorder="1" applyAlignment="1">
      <alignment horizontal="center" wrapText="1"/>
    </xf>
    <xf numFmtId="49" fontId="6" fillId="4" borderId="3" xfId="0" applyNumberFormat="1" applyFont="1" applyFill="1" applyBorder="1" applyAlignment="1">
      <alignment horizontal="center" vertical="top" wrapText="1"/>
    </xf>
    <xf numFmtId="4" fontId="6" fillId="4" borderId="2" xfId="0" applyNumberFormat="1" applyFont="1" applyFill="1" applyBorder="1" applyAlignment="1">
      <alignment horizontal="center"/>
    </xf>
    <xf numFmtId="49" fontId="6" fillId="4" borderId="2" xfId="0" applyNumberFormat="1" applyFont="1" applyFill="1" applyBorder="1" applyAlignment="1">
      <alignment horizontal="center" wrapText="1"/>
    </xf>
    <xf numFmtId="4" fontId="6" fillId="4" borderId="2" xfId="0" applyNumberFormat="1" applyFont="1" applyFill="1" applyBorder="1" applyAlignment="1">
      <alignment horizontal="center" wrapText="1"/>
    </xf>
    <xf numFmtId="0" fontId="6" fillId="4" borderId="2" xfId="0" applyFont="1" applyFill="1" applyBorder="1" applyAlignment="1">
      <alignment vertical="center" wrapText="1"/>
    </xf>
    <xf numFmtId="0" fontId="13" fillId="4" borderId="2" xfId="0" applyFont="1" applyFill="1" applyBorder="1" applyAlignment="1">
      <alignment horizontal="justify" vertical="center" wrapText="1"/>
    </xf>
    <xf numFmtId="49" fontId="13" fillId="4" borderId="2" xfId="0" applyNumberFormat="1" applyFont="1" applyFill="1" applyBorder="1" applyAlignment="1">
      <alignment horizontal="center" wrapText="1"/>
    </xf>
    <xf numFmtId="4" fontId="13" fillId="4" borderId="2" xfId="0" applyNumberFormat="1" applyFont="1" applyFill="1" applyBorder="1" applyAlignment="1">
      <alignment horizontal="center" wrapText="1"/>
    </xf>
    <xf numFmtId="0" fontId="6" fillId="5" borderId="2" xfId="0" applyFont="1" applyFill="1" applyBorder="1" applyAlignment="1">
      <alignment horizontal="justify" vertical="center" wrapText="1"/>
    </xf>
    <xf numFmtId="49" fontId="6" fillId="5" borderId="2" xfId="0" applyNumberFormat="1" applyFont="1" applyFill="1" applyBorder="1" applyAlignment="1">
      <alignment horizontal="center" wrapText="1"/>
    </xf>
    <xf numFmtId="4" fontId="6" fillId="5" borderId="2" xfId="0" applyNumberFormat="1" applyFont="1" applyFill="1" applyBorder="1" applyAlignment="1">
      <alignment horizontal="center" wrapText="1"/>
    </xf>
    <xf numFmtId="4" fontId="1" fillId="0" borderId="2" xfId="0" applyNumberFormat="1" applyFont="1" applyFill="1" applyBorder="1" applyAlignment="1">
      <alignment horizontal="center" wrapText="1"/>
    </xf>
    <xf numFmtId="0" fontId="1" fillId="0" borderId="2" xfId="0" applyFont="1" applyFill="1" applyBorder="1" applyAlignment="1">
      <alignment horizontal="justify" vertical="center" wrapText="1"/>
    </xf>
    <xf numFmtId="49" fontId="1" fillId="0" borderId="2" xfId="0" applyNumberFormat="1" applyFont="1" applyFill="1" applyBorder="1" applyAlignment="1">
      <alignment horizontal="center" wrapText="1"/>
    </xf>
    <xf numFmtId="0" fontId="14" fillId="0" borderId="0" xfId="0" applyFont="1" applyFill="1"/>
    <xf numFmtId="49" fontId="1" fillId="3" borderId="2" xfId="0" applyNumberFormat="1" applyFont="1" applyFill="1" applyBorder="1" applyAlignment="1">
      <alignment horizontal="center" wrapText="1"/>
    </xf>
    <xf numFmtId="0" fontId="1" fillId="0" borderId="2" xfId="0" applyFont="1" applyBorder="1" applyAlignment="1">
      <alignment horizontal="justify" vertical="center" wrapText="1"/>
    </xf>
    <xf numFmtId="0" fontId="2" fillId="0" borderId="2" xfId="0" applyFont="1" applyBorder="1" applyAlignment="1">
      <alignment horizontal="justify" vertical="center" wrapText="1"/>
    </xf>
    <xf numFmtId="0" fontId="6" fillId="6" borderId="2" xfId="0" applyFont="1" applyFill="1" applyBorder="1" applyAlignment="1">
      <alignment horizontal="justify" vertical="center" wrapText="1"/>
    </xf>
    <xf numFmtId="49" fontId="6" fillId="6" borderId="2" xfId="0" applyNumberFormat="1" applyFont="1" applyFill="1" applyBorder="1" applyAlignment="1">
      <alignment horizontal="center" wrapText="1"/>
    </xf>
    <xf numFmtId="4" fontId="6" fillId="6" borderId="2" xfId="0" applyNumberFormat="1" applyFont="1" applyFill="1" applyBorder="1" applyAlignment="1">
      <alignment horizontal="center" wrapText="1"/>
    </xf>
    <xf numFmtId="0" fontId="6" fillId="3" borderId="2" xfId="0" applyFont="1" applyFill="1" applyBorder="1" applyAlignment="1">
      <alignment horizontal="center" vertical="center" wrapText="1"/>
    </xf>
    <xf numFmtId="0" fontId="15" fillId="0" borderId="0" xfId="0" applyFont="1"/>
    <xf numFmtId="0" fontId="0" fillId="0" borderId="0" xfId="0" applyFont="1" applyFill="1"/>
    <xf numFmtId="0" fontId="11" fillId="0" borderId="0" xfId="0" applyFont="1" applyFill="1"/>
    <xf numFmtId="0" fontId="6" fillId="7" borderId="2" xfId="0" applyFont="1" applyFill="1" applyBorder="1" applyAlignment="1">
      <alignment horizontal="justify" vertical="center" wrapText="1"/>
    </xf>
    <xf numFmtId="49" fontId="6" fillId="7" borderId="2" xfId="0" applyNumberFormat="1" applyFont="1" applyFill="1" applyBorder="1" applyAlignment="1">
      <alignment horizontal="center" wrapText="1"/>
    </xf>
    <xf numFmtId="4" fontId="6" fillId="7" borderId="2" xfId="0" applyNumberFormat="1" applyFont="1" applyFill="1" applyBorder="1" applyAlignment="1">
      <alignment horizontal="center" wrapText="1"/>
    </xf>
    <xf numFmtId="49" fontId="1" fillId="8" borderId="2" xfId="0" applyNumberFormat="1" applyFont="1" applyFill="1" applyBorder="1" applyAlignment="1">
      <alignment horizontal="center" wrapText="1"/>
    </xf>
    <xf numFmtId="49" fontId="6" fillId="8" borderId="2" xfId="0" applyNumberFormat="1" applyFont="1" applyFill="1" applyBorder="1" applyAlignment="1">
      <alignment horizontal="center" wrapText="1"/>
    </xf>
    <xf numFmtId="0" fontId="6" fillId="7" borderId="2" xfId="0" applyFont="1" applyFill="1" applyBorder="1" applyAlignment="1">
      <alignment horizontal="justify" wrapText="1"/>
    </xf>
    <xf numFmtId="4" fontId="6" fillId="8" borderId="2" xfId="0" applyNumberFormat="1" applyFont="1" applyFill="1" applyBorder="1" applyAlignment="1">
      <alignment horizontal="center" wrapText="1"/>
    </xf>
    <xf numFmtId="49" fontId="6" fillId="7" borderId="4" xfId="0" applyNumberFormat="1" applyFont="1" applyFill="1" applyBorder="1" applyAlignment="1">
      <alignment horizontal="center" wrapText="1"/>
    </xf>
    <xf numFmtId="0" fontId="1" fillId="0" borderId="2" xfId="0" applyFont="1" applyFill="1" applyBorder="1" applyAlignment="1">
      <alignment horizontal="justify" wrapText="1"/>
    </xf>
    <xf numFmtId="49" fontId="6" fillId="8" borderId="4" xfId="0" applyNumberFormat="1" applyFont="1" applyFill="1" applyBorder="1" applyAlignment="1">
      <alignment horizontal="center" wrapText="1"/>
    </xf>
    <xf numFmtId="0" fontId="8" fillId="8" borderId="2" xfId="0" applyFont="1" applyFill="1" applyBorder="1" applyAlignment="1">
      <alignment horizontal="justify" wrapText="1"/>
    </xf>
    <xf numFmtId="4" fontId="0" fillId="0" borderId="0" xfId="0" applyNumberFormat="1"/>
    <xf numFmtId="4" fontId="16" fillId="2" borderId="2" xfId="0" applyNumberFormat="1" applyFont="1" applyFill="1" applyBorder="1" applyAlignment="1">
      <alignment horizontal="center" wrapText="1"/>
    </xf>
    <xf numFmtId="0" fontId="6" fillId="7" borderId="2" xfId="0" applyFont="1" applyFill="1" applyBorder="1" applyAlignment="1">
      <alignment wrapText="1"/>
    </xf>
    <xf numFmtId="0" fontId="1" fillId="0" borderId="2" xfId="0" applyFont="1" applyBorder="1" applyAlignment="1">
      <alignment horizontal="justify" wrapText="1"/>
    </xf>
    <xf numFmtId="4" fontId="1" fillId="0" borderId="2" xfId="0" applyNumberFormat="1" applyFont="1" applyBorder="1" applyAlignment="1">
      <alignment horizontal="center" vertical="top"/>
    </xf>
    <xf numFmtId="49" fontId="4" fillId="0" borderId="0" xfId="0" applyNumberFormat="1" applyFont="1" applyAlignment="1">
      <alignment horizontal="right" wrapText="1"/>
    </xf>
    <xf numFmtId="0" fontId="3" fillId="0" borderId="0" xfId="0" applyFont="1" applyAlignment="1">
      <alignment horizontal="center" wrapText="1"/>
    </xf>
    <xf numFmtId="49" fontId="1" fillId="0" borderId="2" xfId="0" applyNumberFormat="1" applyFont="1" applyBorder="1" applyAlignment="1">
      <alignment horizontal="center"/>
    </xf>
    <xf numFmtId="0" fontId="2" fillId="0" borderId="2" xfId="0" applyFont="1" applyBorder="1" applyAlignment="1">
      <alignment horizontal="center" vertical="center" wrapText="1"/>
    </xf>
    <xf numFmtId="49" fontId="1" fillId="0" borderId="5" xfId="0" applyNumberFormat="1" applyFont="1" applyBorder="1" applyAlignment="1">
      <alignment horizontal="center" vertical="top" wrapText="1"/>
    </xf>
    <xf numFmtId="49" fontId="1" fillId="0" borderId="3" xfId="0" applyNumberFormat="1" applyFont="1" applyBorder="1" applyAlignment="1">
      <alignment horizontal="center" vertical="top" wrapText="1"/>
    </xf>
  </cellXfs>
  <cellStyles count="2">
    <cellStyle name="st15" xfId="1"/>
    <cellStyle name="Обычный" xfId="0" builtinId="0"/>
  </cellStyles>
  <dxfs count="0"/>
  <tableStyles count="0" defaultTableStyle="TableStyleMedium9" defaultPivotStyle="PivotStyleLight16"/>
  <colors>
    <mruColors>
      <color rgb="FFFFFFCC"/>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Z220"/>
  <sheetViews>
    <sheetView tabSelected="1" zoomScaleNormal="100" workbookViewId="0">
      <selection activeCell="H108" sqref="H108"/>
    </sheetView>
  </sheetViews>
  <sheetFormatPr defaultRowHeight="12.75"/>
  <cols>
    <col min="1" max="1" width="64.42578125" style="15" customWidth="1"/>
    <col min="2" max="2" width="5.42578125" style="4" customWidth="1"/>
    <col min="3" max="3" width="6.140625" style="4" customWidth="1"/>
    <col min="4" max="4" width="6.5703125" style="4" customWidth="1"/>
    <col min="5" max="5" width="7.85546875" style="4" customWidth="1"/>
    <col min="6" max="6" width="7.140625" style="4" customWidth="1"/>
    <col min="7" max="7" width="17" style="7" customWidth="1"/>
    <col min="8" max="8" width="18.28515625" style="1" customWidth="1"/>
    <col min="9" max="16384" width="9.140625" style="1"/>
  </cols>
  <sheetData>
    <row r="1" spans="1:234" ht="42" customHeight="1">
      <c r="B1" s="67" t="s">
        <v>329</v>
      </c>
      <c r="C1" s="67"/>
      <c r="D1" s="67"/>
      <c r="E1" s="67"/>
      <c r="F1" s="67"/>
      <c r="G1" s="67"/>
      <c r="H1" s="67"/>
    </row>
    <row r="4" spans="1:234" ht="98.25" customHeight="1">
      <c r="A4" s="68" t="s">
        <v>330</v>
      </c>
      <c r="B4" s="68"/>
      <c r="C4" s="68"/>
      <c r="D4" s="68"/>
      <c r="E4" s="68"/>
      <c r="F4" s="68"/>
      <c r="G4" s="68"/>
      <c r="H4" s="68"/>
    </row>
    <row r="6" spans="1:234" ht="15.75" customHeight="1">
      <c r="A6" s="70" t="s">
        <v>35</v>
      </c>
      <c r="B6" s="69" t="s">
        <v>34</v>
      </c>
      <c r="C6" s="69"/>
      <c r="D6" s="69"/>
      <c r="E6" s="69"/>
      <c r="F6" s="71" t="s">
        <v>36</v>
      </c>
      <c r="G6" s="66" t="s">
        <v>37</v>
      </c>
      <c r="H6" s="66" t="s">
        <v>37</v>
      </c>
    </row>
    <row r="7" spans="1:234" ht="96.75" customHeight="1">
      <c r="A7" s="70"/>
      <c r="B7" s="5" t="s">
        <v>119</v>
      </c>
      <c r="C7" s="5" t="s">
        <v>120</v>
      </c>
      <c r="D7" s="5" t="s">
        <v>121</v>
      </c>
      <c r="E7" s="5" t="s">
        <v>122</v>
      </c>
      <c r="F7" s="72"/>
      <c r="G7" s="66"/>
      <c r="H7" s="66"/>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row>
    <row r="8" spans="1:234" ht="60" customHeight="1">
      <c r="A8" s="8" t="s">
        <v>123</v>
      </c>
      <c r="B8" s="20" t="s">
        <v>39</v>
      </c>
      <c r="C8" s="20" t="s">
        <v>40</v>
      </c>
      <c r="D8" s="20" t="s">
        <v>117</v>
      </c>
      <c r="E8" s="20" t="s">
        <v>174</v>
      </c>
      <c r="F8" s="21"/>
      <c r="G8" s="22">
        <f>G9+G19+G34+G39+G42+G46+G56+G65+G69</f>
        <v>165707782.28</v>
      </c>
      <c r="H8" s="22">
        <f>H9+H19+H34+H39+H42+H46+H56+H65+H69</f>
        <v>154525492.34999999</v>
      </c>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row>
    <row r="9" spans="1:234" ht="48" customHeight="1">
      <c r="A9" s="24" t="s">
        <v>124</v>
      </c>
      <c r="B9" s="25" t="s">
        <v>39</v>
      </c>
      <c r="C9" s="25" t="s">
        <v>40</v>
      </c>
      <c r="D9" s="25" t="s">
        <v>39</v>
      </c>
      <c r="E9" s="25" t="s">
        <v>174</v>
      </c>
      <c r="F9" s="26"/>
      <c r="G9" s="27">
        <f>SUM(G10:G18)</f>
        <v>52839555.079999998</v>
      </c>
      <c r="H9" s="27">
        <f>SUM(H10:H18)</f>
        <v>52839555.079999998</v>
      </c>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row>
    <row r="10" spans="1:234" ht="96" customHeight="1">
      <c r="A10" s="16" t="s">
        <v>176</v>
      </c>
      <c r="B10" s="3" t="s">
        <v>39</v>
      </c>
      <c r="C10" s="3" t="s">
        <v>40</v>
      </c>
      <c r="D10" s="3" t="s">
        <v>39</v>
      </c>
      <c r="E10" s="3" t="s">
        <v>41</v>
      </c>
      <c r="F10" s="3" t="s">
        <v>42</v>
      </c>
      <c r="G10" s="6">
        <v>11002853.880000001</v>
      </c>
      <c r="H10" s="6">
        <v>11002853.880000001</v>
      </c>
    </row>
    <row r="11" spans="1:234" ht="66.75" customHeight="1">
      <c r="A11" s="16" t="s">
        <v>208</v>
      </c>
      <c r="B11" s="3" t="s">
        <v>39</v>
      </c>
      <c r="C11" s="3" t="s">
        <v>40</v>
      </c>
      <c r="D11" s="3" t="s">
        <v>39</v>
      </c>
      <c r="E11" s="3" t="s">
        <v>41</v>
      </c>
      <c r="F11" s="3" t="s">
        <v>43</v>
      </c>
      <c r="G11" s="6">
        <v>5164387.2</v>
      </c>
      <c r="H11" s="6">
        <v>5164387.2</v>
      </c>
    </row>
    <row r="12" spans="1:234" ht="48" customHeight="1">
      <c r="A12" s="16" t="s">
        <v>22</v>
      </c>
      <c r="B12" s="3" t="s">
        <v>39</v>
      </c>
      <c r="C12" s="3" t="s">
        <v>40</v>
      </c>
      <c r="D12" s="3" t="s">
        <v>39</v>
      </c>
      <c r="E12" s="3" t="s">
        <v>41</v>
      </c>
      <c r="F12" s="3" t="s">
        <v>44</v>
      </c>
      <c r="G12" s="6">
        <v>76526</v>
      </c>
      <c r="H12" s="6">
        <v>76526</v>
      </c>
    </row>
    <row r="13" spans="1:234" ht="51" customHeight="1">
      <c r="A13" s="16" t="s">
        <v>209</v>
      </c>
      <c r="B13" s="3" t="s">
        <v>39</v>
      </c>
      <c r="C13" s="3" t="s">
        <v>40</v>
      </c>
      <c r="D13" s="3" t="s">
        <v>39</v>
      </c>
      <c r="E13" s="3" t="s">
        <v>45</v>
      </c>
      <c r="F13" s="3" t="s">
        <v>43</v>
      </c>
      <c r="G13" s="6">
        <f>918218+4349300</f>
        <v>5267518</v>
      </c>
      <c r="H13" s="6">
        <f>918218+4349300</f>
        <v>5267518</v>
      </c>
    </row>
    <row r="14" spans="1:234" ht="49.5" customHeight="1">
      <c r="A14" s="16" t="s">
        <v>210</v>
      </c>
      <c r="B14" s="3" t="s">
        <v>39</v>
      </c>
      <c r="C14" s="3" t="s">
        <v>40</v>
      </c>
      <c r="D14" s="3" t="s">
        <v>39</v>
      </c>
      <c r="E14" s="3" t="s">
        <v>46</v>
      </c>
      <c r="F14" s="3" t="s">
        <v>43</v>
      </c>
      <c r="G14" s="6">
        <v>634619</v>
      </c>
      <c r="H14" s="6">
        <v>634619</v>
      </c>
    </row>
    <row r="15" spans="1:234" ht="47.25" customHeight="1">
      <c r="A15" s="16" t="s">
        <v>211</v>
      </c>
      <c r="B15" s="3" t="s">
        <v>39</v>
      </c>
      <c r="C15" s="3" t="s">
        <v>40</v>
      </c>
      <c r="D15" s="3" t="s">
        <v>39</v>
      </c>
      <c r="E15" s="3" t="s">
        <v>47</v>
      </c>
      <c r="F15" s="3" t="s">
        <v>43</v>
      </c>
      <c r="G15" s="6">
        <v>189964</v>
      </c>
      <c r="H15" s="6">
        <v>189964</v>
      </c>
    </row>
    <row r="16" spans="1:234" ht="62.25" customHeight="1">
      <c r="A16" s="16" t="s">
        <v>212</v>
      </c>
      <c r="B16" s="3" t="s">
        <v>39</v>
      </c>
      <c r="C16" s="3" t="s">
        <v>40</v>
      </c>
      <c r="D16" s="3" t="s">
        <v>39</v>
      </c>
      <c r="E16" s="3" t="s">
        <v>48</v>
      </c>
      <c r="F16" s="3" t="s">
        <v>43</v>
      </c>
      <c r="G16" s="6">
        <v>223925</v>
      </c>
      <c r="H16" s="6">
        <v>223925</v>
      </c>
    </row>
    <row r="17" spans="1:8" ht="173.25" customHeight="1">
      <c r="A17" s="16" t="s">
        <v>177</v>
      </c>
      <c r="B17" s="3" t="s">
        <v>39</v>
      </c>
      <c r="C17" s="3" t="s">
        <v>40</v>
      </c>
      <c r="D17" s="3" t="s">
        <v>39</v>
      </c>
      <c r="E17" s="3" t="s">
        <v>49</v>
      </c>
      <c r="F17" s="3" t="s">
        <v>42</v>
      </c>
      <c r="G17" s="6">
        <f>30279762-131826</f>
        <v>30147936</v>
      </c>
      <c r="H17" s="6">
        <f>30279762-131826</f>
        <v>30147936</v>
      </c>
    </row>
    <row r="18" spans="1:8" ht="126.75" customHeight="1">
      <c r="A18" s="16" t="s">
        <v>213</v>
      </c>
      <c r="B18" s="3" t="s">
        <v>39</v>
      </c>
      <c r="C18" s="3" t="s">
        <v>40</v>
      </c>
      <c r="D18" s="3" t="s">
        <v>39</v>
      </c>
      <c r="E18" s="3" t="s">
        <v>49</v>
      </c>
      <c r="F18" s="3" t="s">
        <v>43</v>
      </c>
      <c r="G18" s="6">
        <v>131826</v>
      </c>
      <c r="H18" s="6">
        <v>131826</v>
      </c>
    </row>
    <row r="19" spans="1:8" s="9" customFormat="1" ht="47.25">
      <c r="A19" s="24" t="s">
        <v>125</v>
      </c>
      <c r="B19" s="28" t="s">
        <v>39</v>
      </c>
      <c r="C19" s="28" t="s">
        <v>40</v>
      </c>
      <c r="D19" s="28" t="s">
        <v>50</v>
      </c>
      <c r="E19" s="28" t="s">
        <v>174</v>
      </c>
      <c r="F19" s="28"/>
      <c r="G19" s="29">
        <f>SUM(G20:G33)</f>
        <v>85558222.180000007</v>
      </c>
      <c r="H19" s="29">
        <f>SUM(H20:H33)</f>
        <v>79245454.769999996</v>
      </c>
    </row>
    <row r="20" spans="1:8" ht="48" customHeight="1">
      <c r="A20" s="16" t="s">
        <v>209</v>
      </c>
      <c r="B20" s="3" t="s">
        <v>39</v>
      </c>
      <c r="C20" s="3" t="s">
        <v>40</v>
      </c>
      <c r="D20" s="3" t="s">
        <v>50</v>
      </c>
      <c r="E20" s="3" t="s">
        <v>45</v>
      </c>
      <c r="F20" s="3" t="s">
        <v>43</v>
      </c>
      <c r="G20" s="6">
        <f>15190+643000+2100000+758200</f>
        <v>3516390</v>
      </c>
      <c r="H20" s="6">
        <f>15190+643000+2100000+758200</f>
        <v>3516390</v>
      </c>
    </row>
    <row r="21" spans="1:8" ht="97.5" customHeight="1">
      <c r="A21" s="16" t="s">
        <v>178</v>
      </c>
      <c r="B21" s="3" t="s">
        <v>39</v>
      </c>
      <c r="C21" s="3" t="s">
        <v>40</v>
      </c>
      <c r="D21" s="3" t="s">
        <v>50</v>
      </c>
      <c r="E21" s="3" t="s">
        <v>51</v>
      </c>
      <c r="F21" s="3" t="s">
        <v>42</v>
      </c>
      <c r="G21" s="6">
        <v>12219249</v>
      </c>
      <c r="H21" s="6">
        <v>12219249</v>
      </c>
    </row>
    <row r="22" spans="1:8" ht="66" customHeight="1">
      <c r="A22" s="16" t="s">
        <v>214</v>
      </c>
      <c r="B22" s="3" t="s">
        <v>39</v>
      </c>
      <c r="C22" s="3" t="s">
        <v>40</v>
      </c>
      <c r="D22" s="3" t="s">
        <v>50</v>
      </c>
      <c r="E22" s="3" t="s">
        <v>51</v>
      </c>
      <c r="F22" s="3" t="s">
        <v>43</v>
      </c>
      <c r="G22" s="6">
        <v>13305245.18</v>
      </c>
      <c r="H22" s="6">
        <f>13305245.18-2641127.41</f>
        <v>10664117.77</v>
      </c>
    </row>
    <row r="23" spans="1:8" ht="49.5" customHeight="1">
      <c r="A23" s="16" t="s">
        <v>23</v>
      </c>
      <c r="B23" s="3" t="s">
        <v>39</v>
      </c>
      <c r="C23" s="3" t="s">
        <v>40</v>
      </c>
      <c r="D23" s="3" t="s">
        <v>50</v>
      </c>
      <c r="E23" s="3" t="s">
        <v>51</v>
      </c>
      <c r="F23" s="3" t="s">
        <v>44</v>
      </c>
      <c r="G23" s="6">
        <v>146976</v>
      </c>
      <c r="H23" s="6">
        <v>146976</v>
      </c>
    </row>
    <row r="24" spans="1:8" ht="51.75" customHeight="1">
      <c r="A24" s="16" t="s">
        <v>215</v>
      </c>
      <c r="B24" s="3" t="s">
        <v>39</v>
      </c>
      <c r="C24" s="3" t="s">
        <v>40</v>
      </c>
      <c r="D24" s="3" t="s">
        <v>50</v>
      </c>
      <c r="E24" s="3" t="s">
        <v>46</v>
      </c>
      <c r="F24" s="3" t="s">
        <v>43</v>
      </c>
      <c r="G24" s="6">
        <v>411922</v>
      </c>
      <c r="H24" s="6">
        <v>411922</v>
      </c>
    </row>
    <row r="25" spans="1:8" ht="48" customHeight="1">
      <c r="A25" s="16" t="s">
        <v>211</v>
      </c>
      <c r="B25" s="3" t="s">
        <v>39</v>
      </c>
      <c r="C25" s="3" t="s">
        <v>40</v>
      </c>
      <c r="D25" s="3" t="s">
        <v>50</v>
      </c>
      <c r="E25" s="3" t="s">
        <v>47</v>
      </c>
      <c r="F25" s="3" t="s">
        <v>43</v>
      </c>
      <c r="G25" s="6">
        <v>855992</v>
      </c>
      <c r="H25" s="6">
        <v>855992</v>
      </c>
    </row>
    <row r="26" spans="1:8" ht="48" hidden="1" customHeight="1">
      <c r="A26" s="16" t="s">
        <v>268</v>
      </c>
      <c r="B26" s="3" t="s">
        <v>39</v>
      </c>
      <c r="C26" s="3" t="s">
        <v>40</v>
      </c>
      <c r="D26" s="3" t="s">
        <v>50</v>
      </c>
      <c r="E26" s="3" t="s">
        <v>267</v>
      </c>
      <c r="F26" s="3" t="s">
        <v>43</v>
      </c>
      <c r="G26" s="6">
        <v>0</v>
      </c>
      <c r="H26" s="6">
        <v>0</v>
      </c>
    </row>
    <row r="27" spans="1:8" ht="97.5" hidden="1" customHeight="1">
      <c r="A27" s="16" t="s">
        <v>307</v>
      </c>
      <c r="B27" s="3" t="s">
        <v>39</v>
      </c>
      <c r="C27" s="3" t="s">
        <v>40</v>
      </c>
      <c r="D27" s="3" t="s">
        <v>50</v>
      </c>
      <c r="E27" s="3" t="s">
        <v>48</v>
      </c>
      <c r="F27" s="3" t="s">
        <v>42</v>
      </c>
      <c r="G27" s="6">
        <v>0</v>
      </c>
      <c r="H27" s="6">
        <v>0</v>
      </c>
    </row>
    <row r="28" spans="1:8" ht="63.75" customHeight="1">
      <c r="A28" s="16" t="s">
        <v>212</v>
      </c>
      <c r="B28" s="3" t="s">
        <v>39</v>
      </c>
      <c r="C28" s="3" t="s">
        <v>40</v>
      </c>
      <c r="D28" s="3" t="s">
        <v>50</v>
      </c>
      <c r="E28" s="3" t="s">
        <v>48</v>
      </c>
      <c r="F28" s="3" t="s">
        <v>43</v>
      </c>
      <c r="G28" s="6">
        <v>418283</v>
      </c>
      <c r="H28" s="6">
        <v>418283</v>
      </c>
    </row>
    <row r="29" spans="1:8" ht="207" hidden="1" customHeight="1">
      <c r="A29" s="16" t="s">
        <v>323</v>
      </c>
      <c r="B29" s="3" t="s">
        <v>39</v>
      </c>
      <c r="C29" s="3" t="s">
        <v>40</v>
      </c>
      <c r="D29" s="3" t="s">
        <v>50</v>
      </c>
      <c r="E29" s="3" t="s">
        <v>322</v>
      </c>
      <c r="F29" s="3" t="s">
        <v>42</v>
      </c>
      <c r="G29" s="6">
        <v>0</v>
      </c>
      <c r="H29" s="6">
        <v>0</v>
      </c>
    </row>
    <row r="30" spans="1:8" ht="205.5" customHeight="1">
      <c r="A30" s="16" t="s">
        <v>179</v>
      </c>
      <c r="B30" s="3" t="s">
        <v>39</v>
      </c>
      <c r="C30" s="3" t="s">
        <v>40</v>
      </c>
      <c r="D30" s="3" t="s">
        <v>50</v>
      </c>
      <c r="E30" s="3" t="s">
        <v>52</v>
      </c>
      <c r="F30" s="3" t="s">
        <v>42</v>
      </c>
      <c r="G30" s="6">
        <f>48809541-1135401</f>
        <v>47674140</v>
      </c>
      <c r="H30" s="6">
        <f>48809541-1135401</f>
        <v>47674140</v>
      </c>
    </row>
    <row r="31" spans="1:8" ht="174.75" customHeight="1">
      <c r="A31" s="16" t="s">
        <v>216</v>
      </c>
      <c r="B31" s="3" t="s">
        <v>39</v>
      </c>
      <c r="C31" s="3" t="s">
        <v>40</v>
      </c>
      <c r="D31" s="3" t="s">
        <v>50</v>
      </c>
      <c r="E31" s="3" t="s">
        <v>52</v>
      </c>
      <c r="F31" s="3" t="s">
        <v>43</v>
      </c>
      <c r="G31" s="6">
        <v>1135401</v>
      </c>
      <c r="H31" s="6">
        <v>1135401</v>
      </c>
    </row>
    <row r="32" spans="1:8" ht="191.25" customHeight="1">
      <c r="A32" s="16" t="s">
        <v>290</v>
      </c>
      <c r="B32" s="3" t="s">
        <v>39</v>
      </c>
      <c r="C32" s="3" t="s">
        <v>40</v>
      </c>
      <c r="D32" s="3" t="s">
        <v>50</v>
      </c>
      <c r="E32" s="3" t="s">
        <v>289</v>
      </c>
      <c r="F32" s="3" t="s">
        <v>42</v>
      </c>
      <c r="G32" s="6">
        <v>2202984</v>
      </c>
      <c r="H32" s="6">
        <v>2202984</v>
      </c>
    </row>
    <row r="33" spans="1:8" ht="255.75" customHeight="1">
      <c r="A33" s="16" t="s">
        <v>273</v>
      </c>
      <c r="B33" s="3" t="s">
        <v>39</v>
      </c>
      <c r="C33" s="3" t="s">
        <v>40</v>
      </c>
      <c r="D33" s="3" t="s">
        <v>50</v>
      </c>
      <c r="E33" s="3" t="s">
        <v>272</v>
      </c>
      <c r="F33" s="3" t="s">
        <v>42</v>
      </c>
      <c r="G33" s="6">
        <v>3671640</v>
      </c>
      <c r="H33" s="6">
        <v>0</v>
      </c>
    </row>
    <row r="34" spans="1:8" s="9" customFormat="1" ht="50.25" customHeight="1">
      <c r="A34" s="24" t="s">
        <v>126</v>
      </c>
      <c r="B34" s="28" t="s">
        <v>39</v>
      </c>
      <c r="C34" s="28" t="s">
        <v>40</v>
      </c>
      <c r="D34" s="28" t="s">
        <v>53</v>
      </c>
      <c r="E34" s="28" t="s">
        <v>174</v>
      </c>
      <c r="F34" s="28"/>
      <c r="G34" s="29">
        <f>SUM(G35:G38)</f>
        <v>9706861.7600000016</v>
      </c>
      <c r="H34" s="29">
        <f>SUM(H35:H38)</f>
        <v>9706861.7600000016</v>
      </c>
    </row>
    <row r="35" spans="1:8" ht="64.5" customHeight="1">
      <c r="A35" s="38" t="s">
        <v>241</v>
      </c>
      <c r="B35" s="3" t="s">
        <v>39</v>
      </c>
      <c r="C35" s="3" t="s">
        <v>40</v>
      </c>
      <c r="D35" s="3" t="s">
        <v>53</v>
      </c>
      <c r="E35" s="3" t="s">
        <v>54</v>
      </c>
      <c r="F35" s="3" t="s">
        <v>75</v>
      </c>
      <c r="G35" s="6">
        <f>7669157.36-4347705.6</f>
        <v>3321451.7600000007</v>
      </c>
      <c r="H35" s="6">
        <f>7669157.36-4347705.6</f>
        <v>3321451.7600000007</v>
      </c>
    </row>
    <row r="36" spans="1:8" ht="81.75" customHeight="1">
      <c r="A36" s="38" t="s">
        <v>158</v>
      </c>
      <c r="B36" s="3" t="s">
        <v>39</v>
      </c>
      <c r="C36" s="3" t="s">
        <v>40</v>
      </c>
      <c r="D36" s="3" t="s">
        <v>53</v>
      </c>
      <c r="E36" s="3" t="s">
        <v>156</v>
      </c>
      <c r="F36" s="3" t="s">
        <v>75</v>
      </c>
      <c r="G36" s="63">
        <f>4347705.6+2037704.4</f>
        <v>6385410</v>
      </c>
      <c r="H36" s="63">
        <f>4347705.6+2037704.4</f>
        <v>6385410</v>
      </c>
    </row>
    <row r="37" spans="1:8" ht="46.5" customHeight="1">
      <c r="A37" s="38" t="s">
        <v>157</v>
      </c>
      <c r="B37" s="3" t="s">
        <v>39</v>
      </c>
      <c r="C37" s="3" t="s">
        <v>40</v>
      </c>
      <c r="D37" s="3" t="s">
        <v>53</v>
      </c>
      <c r="E37" s="3" t="s">
        <v>156</v>
      </c>
      <c r="F37" s="39" t="s">
        <v>44</v>
      </c>
      <c r="G37" s="63">
        <v>0</v>
      </c>
      <c r="H37" s="63">
        <v>0</v>
      </c>
    </row>
    <row r="38" spans="1:8" ht="83.25" hidden="1" customHeight="1">
      <c r="A38" s="38" t="s">
        <v>306</v>
      </c>
      <c r="B38" s="3" t="s">
        <v>39</v>
      </c>
      <c r="C38" s="3" t="s">
        <v>40</v>
      </c>
      <c r="D38" s="3" t="s">
        <v>53</v>
      </c>
      <c r="E38" s="3" t="s">
        <v>280</v>
      </c>
      <c r="F38" s="39" t="s">
        <v>75</v>
      </c>
      <c r="G38" s="63">
        <v>0</v>
      </c>
      <c r="H38" s="63">
        <v>0</v>
      </c>
    </row>
    <row r="39" spans="1:8" s="9" customFormat="1" ht="47.25">
      <c r="A39" s="24" t="s">
        <v>127</v>
      </c>
      <c r="B39" s="28" t="s">
        <v>39</v>
      </c>
      <c r="C39" s="28" t="s">
        <v>40</v>
      </c>
      <c r="D39" s="28" t="s">
        <v>56</v>
      </c>
      <c r="E39" s="28" t="s">
        <v>174</v>
      </c>
      <c r="F39" s="28"/>
      <c r="G39" s="29">
        <f>SUM(G40:G41)</f>
        <v>216988</v>
      </c>
      <c r="H39" s="29">
        <f>SUM(H40:H41)</f>
        <v>0</v>
      </c>
    </row>
    <row r="40" spans="1:8" ht="63">
      <c r="A40" s="16" t="s">
        <v>270</v>
      </c>
      <c r="B40" s="3" t="s">
        <v>39</v>
      </c>
      <c r="C40" s="3" t="s">
        <v>40</v>
      </c>
      <c r="D40" s="3" t="s">
        <v>56</v>
      </c>
      <c r="E40" s="3" t="s">
        <v>269</v>
      </c>
      <c r="F40" s="3" t="s">
        <v>43</v>
      </c>
      <c r="G40" s="6">
        <v>29500</v>
      </c>
      <c r="H40" s="6">
        <v>0</v>
      </c>
    </row>
    <row r="41" spans="1:8" ht="93.75" customHeight="1">
      <c r="A41" s="16" t="s">
        <v>180</v>
      </c>
      <c r="B41" s="3" t="s">
        <v>39</v>
      </c>
      <c r="C41" s="3" t="s">
        <v>40</v>
      </c>
      <c r="D41" s="3" t="s">
        <v>56</v>
      </c>
      <c r="E41" s="3" t="s">
        <v>60</v>
      </c>
      <c r="F41" s="3" t="s">
        <v>42</v>
      </c>
      <c r="G41" s="6">
        <v>187488</v>
      </c>
      <c r="H41" s="6">
        <v>0</v>
      </c>
    </row>
    <row r="42" spans="1:8" s="9" customFormat="1" ht="31.5">
      <c r="A42" s="24" t="s">
        <v>128</v>
      </c>
      <c r="B42" s="28" t="s">
        <v>39</v>
      </c>
      <c r="C42" s="28" t="s">
        <v>40</v>
      </c>
      <c r="D42" s="28" t="s">
        <v>55</v>
      </c>
      <c r="E42" s="28" t="s">
        <v>174</v>
      </c>
      <c r="F42" s="28"/>
      <c r="G42" s="29">
        <f>SUM(G43:G45)</f>
        <v>664814</v>
      </c>
      <c r="H42" s="29">
        <f>SUM(H43:H45)</f>
        <v>464814</v>
      </c>
    </row>
    <row r="43" spans="1:8" ht="48" customHeight="1">
      <c r="A43" s="16" t="s">
        <v>219</v>
      </c>
      <c r="B43" s="3" t="s">
        <v>39</v>
      </c>
      <c r="C43" s="3" t="s">
        <v>40</v>
      </c>
      <c r="D43" s="3" t="s">
        <v>55</v>
      </c>
      <c r="E43" s="3" t="s">
        <v>62</v>
      </c>
      <c r="F43" s="3" t="s">
        <v>43</v>
      </c>
      <c r="G43" s="6">
        <v>200000</v>
      </c>
      <c r="H43" s="6">
        <v>0</v>
      </c>
    </row>
    <row r="44" spans="1:8" ht="63">
      <c r="A44" s="16" t="s">
        <v>248</v>
      </c>
      <c r="B44" s="3" t="s">
        <v>39</v>
      </c>
      <c r="C44" s="3" t="s">
        <v>40</v>
      </c>
      <c r="D44" s="3" t="s">
        <v>55</v>
      </c>
      <c r="E44" s="3" t="s">
        <v>63</v>
      </c>
      <c r="F44" s="3" t="s">
        <v>43</v>
      </c>
      <c r="G44" s="6">
        <f>20874+412230</f>
        <v>433104</v>
      </c>
      <c r="H44" s="6">
        <f>20874+412230</f>
        <v>433104</v>
      </c>
    </row>
    <row r="45" spans="1:8" ht="78.75">
      <c r="A45" s="16" t="s">
        <v>249</v>
      </c>
      <c r="B45" s="3" t="s">
        <v>39</v>
      </c>
      <c r="C45" s="3" t="s">
        <v>40</v>
      </c>
      <c r="D45" s="3" t="s">
        <v>55</v>
      </c>
      <c r="E45" s="3" t="s">
        <v>64</v>
      </c>
      <c r="F45" s="3" t="s">
        <v>43</v>
      </c>
      <c r="G45" s="6">
        <v>31710</v>
      </c>
      <c r="H45" s="6">
        <v>31710</v>
      </c>
    </row>
    <row r="46" spans="1:8" s="9" customFormat="1" ht="47.25">
      <c r="A46" s="24" t="s">
        <v>129</v>
      </c>
      <c r="B46" s="28" t="s">
        <v>39</v>
      </c>
      <c r="C46" s="28" t="s">
        <v>40</v>
      </c>
      <c r="D46" s="28" t="s">
        <v>58</v>
      </c>
      <c r="E46" s="28" t="s">
        <v>174</v>
      </c>
      <c r="F46" s="28"/>
      <c r="G46" s="29">
        <f>SUM(G47:G55)</f>
        <v>454300</v>
      </c>
      <c r="H46" s="29">
        <f>SUM(H47:H55)</f>
        <v>14681</v>
      </c>
    </row>
    <row r="47" spans="1:8" ht="63">
      <c r="A47" s="42" t="s">
        <v>191</v>
      </c>
      <c r="B47" s="3" t="s">
        <v>39</v>
      </c>
      <c r="C47" s="3" t="s">
        <v>40</v>
      </c>
      <c r="D47" s="3" t="s">
        <v>58</v>
      </c>
      <c r="E47" s="3" t="s">
        <v>193</v>
      </c>
      <c r="F47" s="3" t="s">
        <v>43</v>
      </c>
      <c r="G47" s="6">
        <v>30000</v>
      </c>
      <c r="H47" s="6">
        <v>0</v>
      </c>
    </row>
    <row r="48" spans="1:8" ht="63">
      <c r="A48" s="42" t="s">
        <v>286</v>
      </c>
      <c r="B48" s="3" t="s">
        <v>39</v>
      </c>
      <c r="C48" s="3" t="s">
        <v>40</v>
      </c>
      <c r="D48" s="3" t="s">
        <v>58</v>
      </c>
      <c r="E48" s="3" t="s">
        <v>193</v>
      </c>
      <c r="F48" s="3" t="s">
        <v>75</v>
      </c>
      <c r="G48" s="6">
        <v>20000</v>
      </c>
      <c r="H48" s="6">
        <v>0</v>
      </c>
    </row>
    <row r="49" spans="1:8" ht="63" customHeight="1">
      <c r="A49" s="42" t="s">
        <v>192</v>
      </c>
      <c r="B49" s="3" t="s">
        <v>39</v>
      </c>
      <c r="C49" s="3" t="s">
        <v>40</v>
      </c>
      <c r="D49" s="3" t="s">
        <v>58</v>
      </c>
      <c r="E49" s="3" t="s">
        <v>194</v>
      </c>
      <c r="F49" s="3" t="s">
        <v>75</v>
      </c>
      <c r="G49" s="6">
        <v>50000</v>
      </c>
      <c r="H49" s="6">
        <v>0</v>
      </c>
    </row>
    <row r="50" spans="1:8" ht="35.25" customHeight="1">
      <c r="A50" s="17" t="s">
        <v>250</v>
      </c>
      <c r="B50" s="3" t="s">
        <v>39</v>
      </c>
      <c r="C50" s="3" t="s">
        <v>40</v>
      </c>
      <c r="D50" s="3" t="s">
        <v>58</v>
      </c>
      <c r="E50" s="3" t="s">
        <v>65</v>
      </c>
      <c r="F50" s="3" t="s">
        <v>43</v>
      </c>
      <c r="G50" s="6">
        <v>100000</v>
      </c>
      <c r="H50" s="6">
        <v>14681</v>
      </c>
    </row>
    <row r="51" spans="1:8" ht="47.25" hidden="1" customHeight="1">
      <c r="A51" s="16" t="s">
        <v>189</v>
      </c>
      <c r="B51" s="3" t="s">
        <v>39</v>
      </c>
      <c r="C51" s="3" t="s">
        <v>40</v>
      </c>
      <c r="D51" s="3" t="s">
        <v>58</v>
      </c>
      <c r="E51" s="3" t="s">
        <v>65</v>
      </c>
      <c r="F51" s="3" t="s">
        <v>75</v>
      </c>
      <c r="G51" s="6">
        <v>0</v>
      </c>
      <c r="H51" s="6">
        <v>0</v>
      </c>
    </row>
    <row r="52" spans="1:8" ht="34.5" hidden="1" customHeight="1">
      <c r="A52" s="38" t="s">
        <v>288</v>
      </c>
      <c r="B52" s="3" t="s">
        <v>39</v>
      </c>
      <c r="C52" s="3" t="s">
        <v>40</v>
      </c>
      <c r="D52" s="3" t="s">
        <v>58</v>
      </c>
      <c r="E52" s="3" t="s">
        <v>287</v>
      </c>
      <c r="F52" s="3" t="s">
        <v>43</v>
      </c>
      <c r="G52" s="6">
        <v>0</v>
      </c>
      <c r="H52" s="6">
        <v>0</v>
      </c>
    </row>
    <row r="53" spans="1:8" ht="34.5" hidden="1" customHeight="1">
      <c r="A53" s="38" t="s">
        <v>316</v>
      </c>
      <c r="B53" s="3" t="s">
        <v>39</v>
      </c>
      <c r="C53" s="3" t="s">
        <v>40</v>
      </c>
      <c r="D53" s="3" t="s">
        <v>58</v>
      </c>
      <c r="E53" s="3" t="s">
        <v>287</v>
      </c>
      <c r="F53" s="3" t="s">
        <v>59</v>
      </c>
      <c r="G53" s="6">
        <v>0</v>
      </c>
      <c r="H53" s="6">
        <v>0</v>
      </c>
    </row>
    <row r="54" spans="1:8" ht="77.25" customHeight="1">
      <c r="A54" s="16" t="s">
        <v>221</v>
      </c>
      <c r="B54" s="3" t="s">
        <v>39</v>
      </c>
      <c r="C54" s="3" t="s">
        <v>40</v>
      </c>
      <c r="D54" s="3" t="s">
        <v>58</v>
      </c>
      <c r="E54" s="3" t="s">
        <v>66</v>
      </c>
      <c r="F54" s="3" t="s">
        <v>42</v>
      </c>
      <c r="G54" s="6">
        <v>254300</v>
      </c>
      <c r="H54" s="6">
        <v>0</v>
      </c>
    </row>
    <row r="55" spans="1:8" ht="48.75" hidden="1" customHeight="1">
      <c r="A55" s="38" t="s">
        <v>196</v>
      </c>
      <c r="B55" s="3" t="s">
        <v>39</v>
      </c>
      <c r="C55" s="3" t="s">
        <v>40</v>
      </c>
      <c r="D55" s="3" t="s">
        <v>58</v>
      </c>
      <c r="E55" s="3" t="s">
        <v>195</v>
      </c>
      <c r="F55" s="3" t="s">
        <v>43</v>
      </c>
      <c r="G55" s="6">
        <v>0</v>
      </c>
      <c r="H55" s="6">
        <v>0</v>
      </c>
    </row>
    <row r="56" spans="1:8" s="9" customFormat="1" ht="47.25">
      <c r="A56" s="24" t="s">
        <v>130</v>
      </c>
      <c r="B56" s="28" t="s">
        <v>39</v>
      </c>
      <c r="C56" s="28" t="s">
        <v>40</v>
      </c>
      <c r="D56" s="28" t="s">
        <v>38</v>
      </c>
      <c r="E56" s="28" t="s">
        <v>174</v>
      </c>
      <c r="F56" s="28"/>
      <c r="G56" s="29">
        <f>SUM(G57:G64)</f>
        <v>9973530.8600000013</v>
      </c>
      <c r="H56" s="29">
        <f>SUM(H57:H64)</f>
        <v>5960615.3399999999</v>
      </c>
    </row>
    <row r="57" spans="1:8" ht="112.5" customHeight="1">
      <c r="A57" s="16" t="s">
        <v>271</v>
      </c>
      <c r="B57" s="3" t="s">
        <v>39</v>
      </c>
      <c r="C57" s="3" t="s">
        <v>40</v>
      </c>
      <c r="D57" s="3" t="s">
        <v>38</v>
      </c>
      <c r="E57" s="3" t="s">
        <v>67</v>
      </c>
      <c r="F57" s="3" t="s">
        <v>43</v>
      </c>
      <c r="G57" s="6">
        <f>3998234.52+14681</f>
        <v>4012915.52</v>
      </c>
      <c r="H57" s="6">
        <v>0</v>
      </c>
    </row>
    <row r="58" spans="1:8" ht="79.5" customHeight="1">
      <c r="A58" s="16" t="s">
        <v>251</v>
      </c>
      <c r="B58" s="3" t="s">
        <v>39</v>
      </c>
      <c r="C58" s="3" t="s">
        <v>40</v>
      </c>
      <c r="D58" s="3" t="s">
        <v>38</v>
      </c>
      <c r="E58" s="3" t="s">
        <v>68</v>
      </c>
      <c r="F58" s="3" t="s">
        <v>43</v>
      </c>
      <c r="G58" s="37">
        <v>2146250</v>
      </c>
      <c r="H58" s="37">
        <v>2146250</v>
      </c>
    </row>
    <row r="59" spans="1:8" ht="129" customHeight="1">
      <c r="A59" s="16" t="s">
        <v>252</v>
      </c>
      <c r="B59" s="3" t="s">
        <v>39</v>
      </c>
      <c r="C59" s="3" t="s">
        <v>40</v>
      </c>
      <c r="D59" s="3" t="s">
        <v>38</v>
      </c>
      <c r="E59" s="3" t="s">
        <v>69</v>
      </c>
      <c r="F59" s="3" t="s">
        <v>43</v>
      </c>
      <c r="G59" s="6">
        <v>219744</v>
      </c>
      <c r="H59" s="6">
        <v>219744</v>
      </c>
    </row>
    <row r="60" spans="1:8" ht="94.5">
      <c r="A60" s="16" t="s">
        <v>8</v>
      </c>
      <c r="B60" s="3" t="s">
        <v>39</v>
      </c>
      <c r="C60" s="3" t="s">
        <v>40</v>
      </c>
      <c r="D60" s="3" t="s">
        <v>38</v>
      </c>
      <c r="E60" s="3" t="s">
        <v>70</v>
      </c>
      <c r="F60" s="3" t="s">
        <v>59</v>
      </c>
      <c r="G60" s="6">
        <v>526275.78</v>
      </c>
      <c r="H60" s="6">
        <v>526275.78</v>
      </c>
    </row>
    <row r="61" spans="1:8" ht="101.25" customHeight="1">
      <c r="A61" s="16" t="s">
        <v>304</v>
      </c>
      <c r="B61" s="3" t="s">
        <v>39</v>
      </c>
      <c r="C61" s="3" t="s">
        <v>40</v>
      </c>
      <c r="D61" s="3" t="s">
        <v>38</v>
      </c>
      <c r="E61" s="3" t="s">
        <v>305</v>
      </c>
      <c r="F61" s="3" t="s">
        <v>43</v>
      </c>
      <c r="G61" s="6">
        <v>1593112.5</v>
      </c>
      <c r="H61" s="6">
        <v>1593112.5</v>
      </c>
    </row>
    <row r="62" spans="1:8" ht="409.5" customHeight="1">
      <c r="A62" s="16" t="s">
        <v>326</v>
      </c>
      <c r="B62" s="3" t="s">
        <v>39</v>
      </c>
      <c r="C62" s="3" t="s">
        <v>40</v>
      </c>
      <c r="D62" s="3" t="s">
        <v>38</v>
      </c>
      <c r="E62" s="3" t="s">
        <v>266</v>
      </c>
      <c r="F62" s="3" t="s">
        <v>43</v>
      </c>
      <c r="G62" s="6">
        <v>203821.5</v>
      </c>
      <c r="H62" s="6">
        <v>203821.5</v>
      </c>
    </row>
    <row r="63" spans="1:8" s="49" customFormat="1" ht="114" customHeight="1">
      <c r="A63" s="38" t="s">
        <v>318</v>
      </c>
      <c r="B63" s="39" t="s">
        <v>39</v>
      </c>
      <c r="C63" s="39" t="s">
        <v>40</v>
      </c>
      <c r="D63" s="39" t="s">
        <v>38</v>
      </c>
      <c r="E63" s="39" t="s">
        <v>317</v>
      </c>
      <c r="F63" s="39" t="s">
        <v>59</v>
      </c>
      <c r="G63" s="37">
        <v>1180000</v>
      </c>
      <c r="H63" s="37">
        <v>1180000</v>
      </c>
    </row>
    <row r="64" spans="1:8" ht="380.25" customHeight="1">
      <c r="A64" s="16" t="s">
        <v>282</v>
      </c>
      <c r="B64" s="3" t="s">
        <v>39</v>
      </c>
      <c r="C64" s="3" t="s">
        <v>40</v>
      </c>
      <c r="D64" s="3" t="s">
        <v>38</v>
      </c>
      <c r="E64" s="3" t="s">
        <v>275</v>
      </c>
      <c r="F64" s="3" t="s">
        <v>43</v>
      </c>
      <c r="G64" s="6">
        <v>91411.56</v>
      </c>
      <c r="H64" s="6">
        <v>91411.56</v>
      </c>
    </row>
    <row r="65" spans="1:8" s="9" customFormat="1" ht="47.25">
      <c r="A65" s="24" t="s">
        <v>131</v>
      </c>
      <c r="B65" s="28" t="s">
        <v>39</v>
      </c>
      <c r="C65" s="28" t="s">
        <v>40</v>
      </c>
      <c r="D65" s="28" t="s">
        <v>71</v>
      </c>
      <c r="E65" s="28" t="s">
        <v>174</v>
      </c>
      <c r="F65" s="28"/>
      <c r="G65" s="29">
        <f>SUM(G66:G68)</f>
        <v>6293510.4000000004</v>
      </c>
      <c r="H65" s="29">
        <f>SUM(H66:H68)</f>
        <v>6293510.4000000004</v>
      </c>
    </row>
    <row r="66" spans="1:8" ht="110.25">
      <c r="A66" s="16" t="s">
        <v>181</v>
      </c>
      <c r="B66" s="3" t="s">
        <v>39</v>
      </c>
      <c r="C66" s="3" t="s">
        <v>40</v>
      </c>
      <c r="D66" s="3" t="s">
        <v>71</v>
      </c>
      <c r="E66" s="3" t="s">
        <v>72</v>
      </c>
      <c r="F66" s="3" t="s">
        <v>42</v>
      </c>
      <c r="G66" s="6">
        <v>5314744.4000000004</v>
      </c>
      <c r="H66" s="6">
        <v>5314744.4000000004</v>
      </c>
    </row>
    <row r="67" spans="1:8" ht="78.75">
      <c r="A67" s="16" t="s">
        <v>253</v>
      </c>
      <c r="B67" s="3" t="s">
        <v>39</v>
      </c>
      <c r="C67" s="3" t="s">
        <v>40</v>
      </c>
      <c r="D67" s="3" t="s">
        <v>71</v>
      </c>
      <c r="E67" s="3" t="s">
        <v>72</v>
      </c>
      <c r="F67" s="3" t="s">
        <v>43</v>
      </c>
      <c r="G67" s="6">
        <v>972766</v>
      </c>
      <c r="H67" s="6">
        <v>972766</v>
      </c>
    </row>
    <row r="68" spans="1:8" ht="63">
      <c r="A68" s="16" t="s">
        <v>24</v>
      </c>
      <c r="B68" s="3" t="s">
        <v>39</v>
      </c>
      <c r="C68" s="3" t="s">
        <v>40</v>
      </c>
      <c r="D68" s="3" t="s">
        <v>71</v>
      </c>
      <c r="E68" s="3" t="s">
        <v>72</v>
      </c>
      <c r="F68" s="3" t="s">
        <v>44</v>
      </c>
      <c r="G68" s="6">
        <v>6000</v>
      </c>
      <c r="H68" s="6">
        <v>6000</v>
      </c>
    </row>
    <row r="69" spans="1:8" ht="34.5" customHeight="1">
      <c r="A69" s="44" t="s">
        <v>279</v>
      </c>
      <c r="B69" s="45" t="s">
        <v>39</v>
      </c>
      <c r="C69" s="45" t="s">
        <v>40</v>
      </c>
      <c r="D69" s="45" t="s">
        <v>278</v>
      </c>
      <c r="E69" s="45" t="s">
        <v>174</v>
      </c>
      <c r="F69" s="45" t="s">
        <v>281</v>
      </c>
      <c r="G69" s="46">
        <f>G70</f>
        <v>0</v>
      </c>
      <c r="H69" s="46">
        <f>H70</f>
        <v>0</v>
      </c>
    </row>
    <row r="70" spans="1:8" ht="129" customHeight="1">
      <c r="A70" s="38" t="s">
        <v>276</v>
      </c>
      <c r="B70" s="39" t="s">
        <v>39</v>
      </c>
      <c r="C70" s="39" t="s">
        <v>40</v>
      </c>
      <c r="D70" s="39" t="s">
        <v>278</v>
      </c>
      <c r="E70" s="39" t="s">
        <v>277</v>
      </c>
      <c r="F70" s="39" t="s">
        <v>42</v>
      </c>
      <c r="G70" s="37">
        <v>0</v>
      </c>
      <c r="H70" s="37">
        <v>0</v>
      </c>
    </row>
    <row r="71" spans="1:8" s="10" customFormat="1" ht="56.25">
      <c r="A71" s="18" t="s">
        <v>132</v>
      </c>
      <c r="B71" s="20" t="s">
        <v>50</v>
      </c>
      <c r="C71" s="20" t="s">
        <v>40</v>
      </c>
      <c r="D71" s="20" t="s">
        <v>117</v>
      </c>
      <c r="E71" s="20" t="s">
        <v>174</v>
      </c>
      <c r="F71" s="20"/>
      <c r="G71" s="23">
        <f>G72+G79+G86+G94+G99+G101+G104</f>
        <v>54401858.699999996</v>
      </c>
      <c r="H71" s="23">
        <f>H72+H79+H86+H94+H99+H101+H104</f>
        <v>54367533.559999995</v>
      </c>
    </row>
    <row r="72" spans="1:8" s="9" customFormat="1" ht="47.25">
      <c r="A72" s="24" t="s">
        <v>133</v>
      </c>
      <c r="B72" s="28" t="s">
        <v>50</v>
      </c>
      <c r="C72" s="28" t="s">
        <v>40</v>
      </c>
      <c r="D72" s="28" t="s">
        <v>39</v>
      </c>
      <c r="E72" s="28" t="s">
        <v>174</v>
      </c>
      <c r="F72" s="28"/>
      <c r="G72" s="29">
        <f>SUM(G73:G78)</f>
        <v>10512527.129999999</v>
      </c>
      <c r="H72" s="29">
        <f>SUM(H73:H78)</f>
        <v>10512527.129999999</v>
      </c>
    </row>
    <row r="73" spans="1:8" ht="98.25" customHeight="1">
      <c r="A73" s="16" t="s">
        <v>182</v>
      </c>
      <c r="B73" s="3" t="s">
        <v>50</v>
      </c>
      <c r="C73" s="3" t="s">
        <v>40</v>
      </c>
      <c r="D73" s="3" t="s">
        <v>39</v>
      </c>
      <c r="E73" s="3" t="s">
        <v>73</v>
      </c>
      <c r="F73" s="3" t="s">
        <v>42</v>
      </c>
      <c r="G73" s="6">
        <v>9101715.9199999999</v>
      </c>
      <c r="H73" s="6">
        <v>9101715.9199999999</v>
      </c>
    </row>
    <row r="74" spans="1:8" ht="66" customHeight="1">
      <c r="A74" s="16" t="s">
        <v>254</v>
      </c>
      <c r="B74" s="3" t="s">
        <v>50</v>
      </c>
      <c r="C74" s="3" t="s">
        <v>40</v>
      </c>
      <c r="D74" s="3" t="s">
        <v>39</v>
      </c>
      <c r="E74" s="3" t="s">
        <v>73</v>
      </c>
      <c r="F74" s="3" t="s">
        <v>43</v>
      </c>
      <c r="G74" s="6">
        <f>895102.21+200000</f>
        <v>1095102.21</v>
      </c>
      <c r="H74" s="6">
        <f>895102.21+200000</f>
        <v>1095102.21</v>
      </c>
    </row>
    <row r="75" spans="1:8" ht="48" customHeight="1">
      <c r="A75" s="16" t="s">
        <v>25</v>
      </c>
      <c r="B75" s="3" t="s">
        <v>50</v>
      </c>
      <c r="C75" s="3" t="s">
        <v>40</v>
      </c>
      <c r="D75" s="3" t="s">
        <v>39</v>
      </c>
      <c r="E75" s="3" t="s">
        <v>73</v>
      </c>
      <c r="F75" s="3" t="s">
        <v>44</v>
      </c>
      <c r="G75" s="6">
        <v>50578</v>
      </c>
      <c r="H75" s="6">
        <v>50578</v>
      </c>
    </row>
    <row r="76" spans="1:8" ht="47.25" customHeight="1">
      <c r="A76" s="16" t="s">
        <v>215</v>
      </c>
      <c r="B76" s="3" t="s">
        <v>50</v>
      </c>
      <c r="C76" s="3" t="s">
        <v>40</v>
      </c>
      <c r="D76" s="3" t="s">
        <v>39</v>
      </c>
      <c r="E76" s="3" t="s">
        <v>46</v>
      </c>
      <c r="F76" s="3" t="s">
        <v>43</v>
      </c>
      <c r="G76" s="6">
        <v>113242</v>
      </c>
      <c r="H76" s="6">
        <v>113242</v>
      </c>
    </row>
    <row r="77" spans="1:8" ht="47.25" customHeight="1">
      <c r="A77" s="16" t="s">
        <v>211</v>
      </c>
      <c r="B77" s="3" t="s">
        <v>50</v>
      </c>
      <c r="C77" s="3" t="s">
        <v>40</v>
      </c>
      <c r="D77" s="3" t="s">
        <v>39</v>
      </c>
      <c r="E77" s="3" t="s">
        <v>47</v>
      </c>
      <c r="F77" s="3" t="s">
        <v>43</v>
      </c>
      <c r="G77" s="6">
        <v>86804</v>
      </c>
      <c r="H77" s="6">
        <v>86804</v>
      </c>
    </row>
    <row r="78" spans="1:8" ht="63">
      <c r="A78" s="16" t="s">
        <v>212</v>
      </c>
      <c r="B78" s="3" t="s">
        <v>50</v>
      </c>
      <c r="C78" s="3" t="s">
        <v>40</v>
      </c>
      <c r="D78" s="3" t="s">
        <v>39</v>
      </c>
      <c r="E78" s="3" t="s">
        <v>48</v>
      </c>
      <c r="F78" s="3" t="s">
        <v>43</v>
      </c>
      <c r="G78" s="6">
        <v>65085</v>
      </c>
      <c r="H78" s="6">
        <v>65085</v>
      </c>
    </row>
    <row r="79" spans="1:8" s="9" customFormat="1" ht="32.25" customHeight="1">
      <c r="A79" s="24" t="s">
        <v>134</v>
      </c>
      <c r="B79" s="28" t="s">
        <v>50</v>
      </c>
      <c r="C79" s="28" t="s">
        <v>40</v>
      </c>
      <c r="D79" s="28" t="s">
        <v>50</v>
      </c>
      <c r="E79" s="28" t="s">
        <v>174</v>
      </c>
      <c r="F79" s="28"/>
      <c r="G79" s="29">
        <f>SUM(G80:G85)</f>
        <v>26228883.300000001</v>
      </c>
      <c r="H79" s="29">
        <f>SUM(H80:H85)</f>
        <v>26228883.300000001</v>
      </c>
    </row>
    <row r="80" spans="1:8" s="40" customFormat="1" ht="67.5" customHeight="1">
      <c r="A80" s="16" t="s">
        <v>292</v>
      </c>
      <c r="B80" s="3" t="s">
        <v>50</v>
      </c>
      <c r="C80" s="3" t="s">
        <v>40</v>
      </c>
      <c r="D80" s="3" t="s">
        <v>50</v>
      </c>
      <c r="E80" s="3" t="s">
        <v>291</v>
      </c>
      <c r="F80" s="3" t="s">
        <v>75</v>
      </c>
      <c r="G80" s="37">
        <v>4843094</v>
      </c>
      <c r="H80" s="37">
        <v>4843094</v>
      </c>
    </row>
    <row r="81" spans="1:8" s="40" customFormat="1" ht="112.5" customHeight="1">
      <c r="A81" s="16" t="s">
        <v>12</v>
      </c>
      <c r="B81" s="3" t="s">
        <v>50</v>
      </c>
      <c r="C81" s="3" t="s">
        <v>40</v>
      </c>
      <c r="D81" s="3" t="s">
        <v>50</v>
      </c>
      <c r="E81" s="3" t="s">
        <v>74</v>
      </c>
      <c r="F81" s="3" t="s">
        <v>75</v>
      </c>
      <c r="G81" s="37">
        <v>13638587.300000001</v>
      </c>
      <c r="H81" s="37">
        <v>13638587.300000001</v>
      </c>
    </row>
    <row r="82" spans="1:8" ht="110.25" customHeight="1">
      <c r="A82" s="16" t="s">
        <v>13</v>
      </c>
      <c r="B82" s="3" t="s">
        <v>50</v>
      </c>
      <c r="C82" s="3" t="s">
        <v>40</v>
      </c>
      <c r="D82" s="3" t="s">
        <v>50</v>
      </c>
      <c r="E82" s="3" t="s">
        <v>76</v>
      </c>
      <c r="F82" s="3" t="s">
        <v>75</v>
      </c>
      <c r="G82" s="6">
        <v>1236000</v>
      </c>
      <c r="H82" s="6">
        <v>1236000</v>
      </c>
    </row>
    <row r="83" spans="1:8" ht="113.25" customHeight="1">
      <c r="A83" s="16" t="s">
        <v>14</v>
      </c>
      <c r="B83" s="3" t="s">
        <v>50</v>
      </c>
      <c r="C83" s="3" t="s">
        <v>40</v>
      </c>
      <c r="D83" s="3" t="s">
        <v>50</v>
      </c>
      <c r="E83" s="3" t="s">
        <v>77</v>
      </c>
      <c r="F83" s="3" t="s">
        <v>75</v>
      </c>
      <c r="G83" s="6">
        <v>2450000</v>
      </c>
      <c r="H83" s="6">
        <v>2450000</v>
      </c>
    </row>
    <row r="84" spans="1:8" ht="109.5" customHeight="1">
      <c r="A84" s="16" t="s">
        <v>16</v>
      </c>
      <c r="B84" s="3" t="s">
        <v>50</v>
      </c>
      <c r="C84" s="3" t="s">
        <v>40</v>
      </c>
      <c r="D84" s="3" t="s">
        <v>50</v>
      </c>
      <c r="E84" s="3" t="s">
        <v>78</v>
      </c>
      <c r="F84" s="3" t="s">
        <v>75</v>
      </c>
      <c r="G84" s="6">
        <v>1555786</v>
      </c>
      <c r="H84" s="6">
        <v>1555786</v>
      </c>
    </row>
    <row r="85" spans="1:8" ht="110.25" customHeight="1">
      <c r="A85" s="16" t="s">
        <v>17</v>
      </c>
      <c r="B85" s="3" t="s">
        <v>50</v>
      </c>
      <c r="C85" s="3" t="s">
        <v>40</v>
      </c>
      <c r="D85" s="3" t="s">
        <v>50</v>
      </c>
      <c r="E85" s="3" t="s">
        <v>79</v>
      </c>
      <c r="F85" s="3" t="s">
        <v>75</v>
      </c>
      <c r="G85" s="6">
        <v>2505416</v>
      </c>
      <c r="H85" s="6">
        <v>2505416</v>
      </c>
    </row>
    <row r="86" spans="1:8" s="9" customFormat="1" ht="31.5">
      <c r="A86" s="24" t="s">
        <v>135</v>
      </c>
      <c r="B86" s="28" t="s">
        <v>50</v>
      </c>
      <c r="C86" s="28" t="s">
        <v>40</v>
      </c>
      <c r="D86" s="28" t="s">
        <v>53</v>
      </c>
      <c r="E86" s="28" t="s">
        <v>174</v>
      </c>
      <c r="F86" s="28"/>
      <c r="G86" s="29">
        <f>SUM(G87:G93)</f>
        <v>10910450.09</v>
      </c>
      <c r="H86" s="29">
        <f>SUM(H87:H93)</f>
        <v>10876124.949999999</v>
      </c>
    </row>
    <row r="87" spans="1:8" ht="46.5" customHeight="1">
      <c r="A87" s="16" t="s">
        <v>215</v>
      </c>
      <c r="B87" s="3" t="s">
        <v>50</v>
      </c>
      <c r="C87" s="3" t="s">
        <v>40</v>
      </c>
      <c r="D87" s="3" t="s">
        <v>53</v>
      </c>
      <c r="E87" s="3" t="s">
        <v>46</v>
      </c>
      <c r="F87" s="3" t="s">
        <v>43</v>
      </c>
      <c r="G87" s="6">
        <v>77600</v>
      </c>
      <c r="H87" s="6">
        <v>77600</v>
      </c>
    </row>
    <row r="88" spans="1:8" ht="96.75" customHeight="1">
      <c r="A88" s="16" t="s">
        <v>183</v>
      </c>
      <c r="B88" s="3" t="s">
        <v>50</v>
      </c>
      <c r="C88" s="3" t="s">
        <v>40</v>
      </c>
      <c r="D88" s="3" t="s">
        <v>53</v>
      </c>
      <c r="E88" s="3" t="s">
        <v>80</v>
      </c>
      <c r="F88" s="3" t="s">
        <v>42</v>
      </c>
      <c r="G88" s="6">
        <v>4064990.76</v>
      </c>
      <c r="H88" s="6">
        <v>4064990.76</v>
      </c>
    </row>
    <row r="89" spans="1:8" ht="63.75" customHeight="1">
      <c r="A89" s="16" t="s">
        <v>255</v>
      </c>
      <c r="B89" s="3" t="s">
        <v>50</v>
      </c>
      <c r="C89" s="3" t="s">
        <v>40</v>
      </c>
      <c r="D89" s="3" t="s">
        <v>53</v>
      </c>
      <c r="E89" s="3" t="s">
        <v>80</v>
      </c>
      <c r="F89" s="3" t="s">
        <v>43</v>
      </c>
      <c r="G89" s="6">
        <f>668251+9000</f>
        <v>677251</v>
      </c>
      <c r="H89" s="6">
        <f>668251+9000</f>
        <v>677251</v>
      </c>
    </row>
    <row r="90" spans="1:8" ht="157.5">
      <c r="A90" s="16" t="s">
        <v>184</v>
      </c>
      <c r="B90" s="3" t="s">
        <v>50</v>
      </c>
      <c r="C90" s="3" t="s">
        <v>40</v>
      </c>
      <c r="D90" s="3" t="s">
        <v>53</v>
      </c>
      <c r="E90" s="3" t="s">
        <v>81</v>
      </c>
      <c r="F90" s="3" t="s">
        <v>42</v>
      </c>
      <c r="G90" s="6">
        <v>4770300.67</v>
      </c>
      <c r="H90" s="6">
        <v>4770300.67</v>
      </c>
    </row>
    <row r="91" spans="1:8" ht="112.5" customHeight="1">
      <c r="A91" s="16" t="s">
        <v>256</v>
      </c>
      <c r="B91" s="3" t="s">
        <v>50</v>
      </c>
      <c r="C91" s="3" t="s">
        <v>40</v>
      </c>
      <c r="D91" s="3" t="s">
        <v>53</v>
      </c>
      <c r="E91" s="3" t="s">
        <v>81</v>
      </c>
      <c r="F91" s="3" t="s">
        <v>43</v>
      </c>
      <c r="G91" s="6">
        <v>1281533.52</v>
      </c>
      <c r="H91" s="6">
        <v>1281533.52</v>
      </c>
    </row>
    <row r="92" spans="1:8" ht="96" customHeight="1">
      <c r="A92" s="16" t="s">
        <v>175</v>
      </c>
      <c r="B92" s="3" t="s">
        <v>50</v>
      </c>
      <c r="C92" s="3" t="s">
        <v>40</v>
      </c>
      <c r="D92" s="3" t="s">
        <v>53</v>
      </c>
      <c r="E92" s="3" t="s">
        <v>81</v>
      </c>
      <c r="F92" s="3" t="s">
        <v>44</v>
      </c>
      <c r="G92" s="37">
        <v>4449</v>
      </c>
      <c r="H92" s="37">
        <v>4449</v>
      </c>
    </row>
    <row r="93" spans="1:8" ht="78" customHeight="1">
      <c r="A93" s="16" t="s">
        <v>155</v>
      </c>
      <c r="B93" s="3" t="s">
        <v>50</v>
      </c>
      <c r="C93" s="3" t="s">
        <v>40</v>
      </c>
      <c r="D93" s="3" t="s">
        <v>53</v>
      </c>
      <c r="E93" s="3" t="s">
        <v>154</v>
      </c>
      <c r="F93" s="3" t="s">
        <v>43</v>
      </c>
      <c r="G93" s="37">
        <v>34325.14</v>
      </c>
      <c r="H93" s="37">
        <v>0</v>
      </c>
    </row>
    <row r="94" spans="1:8" s="9" customFormat="1" ht="15.75">
      <c r="A94" s="30" t="s">
        <v>136</v>
      </c>
      <c r="B94" s="28" t="s">
        <v>50</v>
      </c>
      <c r="C94" s="28" t="s">
        <v>40</v>
      </c>
      <c r="D94" s="28" t="s">
        <v>56</v>
      </c>
      <c r="E94" s="28" t="s">
        <v>174</v>
      </c>
      <c r="F94" s="28"/>
      <c r="G94" s="29">
        <f>SUM(G95:G98)</f>
        <v>3536849.69</v>
      </c>
      <c r="H94" s="29">
        <f>SUM(H95:H98)</f>
        <v>3536849.69</v>
      </c>
    </row>
    <row r="95" spans="1:8" ht="79.5" customHeight="1">
      <c r="A95" s="16" t="s">
        <v>185</v>
      </c>
      <c r="B95" s="3" t="s">
        <v>50</v>
      </c>
      <c r="C95" s="3" t="s">
        <v>40</v>
      </c>
      <c r="D95" s="3" t="s">
        <v>56</v>
      </c>
      <c r="E95" s="3" t="s">
        <v>82</v>
      </c>
      <c r="F95" s="3" t="s">
        <v>42</v>
      </c>
      <c r="G95" s="6">
        <v>2930059.04</v>
      </c>
      <c r="H95" s="6">
        <v>2930059.04</v>
      </c>
    </row>
    <row r="96" spans="1:8" ht="47.25" customHeight="1">
      <c r="A96" s="16" t="s">
        <v>257</v>
      </c>
      <c r="B96" s="3" t="s">
        <v>50</v>
      </c>
      <c r="C96" s="3" t="s">
        <v>40</v>
      </c>
      <c r="D96" s="3" t="s">
        <v>56</v>
      </c>
      <c r="E96" s="3" t="s">
        <v>82</v>
      </c>
      <c r="F96" s="3" t="s">
        <v>43</v>
      </c>
      <c r="G96" s="6">
        <f>477978.65+50000</f>
        <v>527978.65</v>
      </c>
      <c r="H96" s="6">
        <f>477978.65+50000</f>
        <v>527978.65</v>
      </c>
    </row>
    <row r="97" spans="1:8" ht="32.25" customHeight="1">
      <c r="A97" s="16" t="s">
        <v>26</v>
      </c>
      <c r="B97" s="3" t="s">
        <v>50</v>
      </c>
      <c r="C97" s="3" t="s">
        <v>40</v>
      </c>
      <c r="D97" s="3" t="s">
        <v>56</v>
      </c>
      <c r="E97" s="3" t="s">
        <v>82</v>
      </c>
      <c r="F97" s="3" t="s">
        <v>44</v>
      </c>
      <c r="G97" s="6">
        <v>15504</v>
      </c>
      <c r="H97" s="6">
        <v>15504</v>
      </c>
    </row>
    <row r="98" spans="1:8" ht="48.75" customHeight="1">
      <c r="A98" s="16" t="s">
        <v>215</v>
      </c>
      <c r="B98" s="3" t="s">
        <v>50</v>
      </c>
      <c r="C98" s="3" t="s">
        <v>40</v>
      </c>
      <c r="D98" s="3" t="s">
        <v>56</v>
      </c>
      <c r="E98" s="3" t="s">
        <v>46</v>
      </c>
      <c r="F98" s="3" t="s">
        <v>43</v>
      </c>
      <c r="G98" s="6">
        <v>63308</v>
      </c>
      <c r="H98" s="6">
        <v>63308</v>
      </c>
    </row>
    <row r="99" spans="1:8" s="9" customFormat="1" ht="22.5" customHeight="1">
      <c r="A99" s="24" t="s">
        <v>137</v>
      </c>
      <c r="B99" s="28" t="s">
        <v>50</v>
      </c>
      <c r="C99" s="28" t="s">
        <v>40</v>
      </c>
      <c r="D99" s="28" t="s">
        <v>58</v>
      </c>
      <c r="E99" s="28" t="s">
        <v>174</v>
      </c>
      <c r="F99" s="28"/>
      <c r="G99" s="29">
        <f>SUM(G100:G100)</f>
        <v>176942</v>
      </c>
      <c r="H99" s="29">
        <f>SUM(H100:H100)</f>
        <v>176942</v>
      </c>
    </row>
    <row r="100" spans="1:8" ht="97.5" customHeight="1">
      <c r="A100" s="16" t="s">
        <v>258</v>
      </c>
      <c r="B100" s="3" t="s">
        <v>50</v>
      </c>
      <c r="C100" s="3" t="s">
        <v>40</v>
      </c>
      <c r="D100" s="3" t="s">
        <v>58</v>
      </c>
      <c r="E100" s="3" t="s">
        <v>83</v>
      </c>
      <c r="F100" s="3" t="s">
        <v>43</v>
      </c>
      <c r="G100" s="6">
        <v>176942</v>
      </c>
      <c r="H100" s="6">
        <v>176942</v>
      </c>
    </row>
    <row r="101" spans="1:8" s="9" customFormat="1" ht="51" customHeight="1">
      <c r="A101" s="24" t="s">
        <v>138</v>
      </c>
      <c r="B101" s="28" t="s">
        <v>50</v>
      </c>
      <c r="C101" s="28" t="s">
        <v>40</v>
      </c>
      <c r="D101" s="28" t="s">
        <v>38</v>
      </c>
      <c r="E101" s="28" t="s">
        <v>174</v>
      </c>
      <c r="F101" s="28"/>
      <c r="G101" s="29">
        <f>SUM(G102:G103)</f>
        <v>3036206.49</v>
      </c>
      <c r="H101" s="29">
        <f>SUM(H102:H103)</f>
        <v>3036206.49</v>
      </c>
    </row>
    <row r="102" spans="1:8" s="49" customFormat="1" ht="68.25" customHeight="1">
      <c r="A102" s="38" t="s">
        <v>292</v>
      </c>
      <c r="B102" s="39" t="s">
        <v>50</v>
      </c>
      <c r="C102" s="39" t="s">
        <v>40</v>
      </c>
      <c r="D102" s="39" t="s">
        <v>38</v>
      </c>
      <c r="E102" s="39" t="s">
        <v>291</v>
      </c>
      <c r="F102" s="39" t="s">
        <v>75</v>
      </c>
      <c r="G102" s="37">
        <v>264817.43</v>
      </c>
      <c r="H102" s="37">
        <v>264817.43</v>
      </c>
    </row>
    <row r="103" spans="1:8" ht="110.25">
      <c r="A103" s="16" t="s">
        <v>19</v>
      </c>
      <c r="B103" s="3" t="s">
        <v>50</v>
      </c>
      <c r="C103" s="3" t="s">
        <v>40</v>
      </c>
      <c r="D103" s="3" t="s">
        <v>38</v>
      </c>
      <c r="E103" s="3" t="s">
        <v>84</v>
      </c>
      <c r="F103" s="3" t="s">
        <v>75</v>
      </c>
      <c r="G103" s="6">
        <v>2771389.06</v>
      </c>
      <c r="H103" s="6">
        <v>2771389.06</v>
      </c>
    </row>
    <row r="104" spans="1:8" s="50" customFormat="1" ht="25.5" customHeight="1">
      <c r="A104" s="51" t="s">
        <v>293</v>
      </c>
      <c r="B104" s="52" t="s">
        <v>50</v>
      </c>
      <c r="C104" s="52" t="s">
        <v>40</v>
      </c>
      <c r="D104" s="52" t="s">
        <v>295</v>
      </c>
      <c r="E104" s="52" t="s">
        <v>174</v>
      </c>
      <c r="F104" s="52"/>
      <c r="G104" s="53">
        <f>SUM(G105:G105)</f>
        <v>0</v>
      </c>
      <c r="H104" s="53">
        <f>SUM(H105:H105)</f>
        <v>0</v>
      </c>
    </row>
    <row r="105" spans="1:8" s="49" customFormat="1" ht="65.25" customHeight="1">
      <c r="A105" s="38" t="s">
        <v>294</v>
      </c>
      <c r="B105" s="39" t="s">
        <v>50</v>
      </c>
      <c r="C105" s="39" t="s">
        <v>40</v>
      </c>
      <c r="D105" s="39" t="s">
        <v>295</v>
      </c>
      <c r="E105" s="39" t="s">
        <v>296</v>
      </c>
      <c r="F105" s="39" t="s">
        <v>75</v>
      </c>
      <c r="G105" s="37">
        <v>0</v>
      </c>
      <c r="H105" s="37">
        <v>0</v>
      </c>
    </row>
    <row r="106" spans="1:8" s="11" customFormat="1" ht="75">
      <c r="A106" s="18" t="s">
        <v>220</v>
      </c>
      <c r="B106" s="20" t="s">
        <v>56</v>
      </c>
      <c r="C106" s="20" t="s">
        <v>40</v>
      </c>
      <c r="D106" s="20" t="s">
        <v>117</v>
      </c>
      <c r="E106" s="20" t="s">
        <v>174</v>
      </c>
      <c r="F106" s="20"/>
      <c r="G106" s="23">
        <f>G107+G110</f>
        <v>7306037.9399999995</v>
      </c>
      <c r="H106" s="23">
        <f>H107+H110</f>
        <v>7188321.9399999995</v>
      </c>
    </row>
    <row r="107" spans="1:8" s="9" customFormat="1" ht="47.25">
      <c r="A107" s="24" t="s">
        <v>139</v>
      </c>
      <c r="B107" s="28" t="s">
        <v>56</v>
      </c>
      <c r="C107" s="28" t="s">
        <v>40</v>
      </c>
      <c r="D107" s="28" t="s">
        <v>39</v>
      </c>
      <c r="E107" s="28" t="s">
        <v>174</v>
      </c>
      <c r="F107" s="28"/>
      <c r="G107" s="29">
        <f>SUM(G108:G109)</f>
        <v>6822217.5199999996</v>
      </c>
      <c r="H107" s="29">
        <f>SUM(H108:H109)</f>
        <v>6704501.5199999996</v>
      </c>
    </row>
    <row r="108" spans="1:8" ht="63.75" customHeight="1">
      <c r="A108" s="38" t="s">
        <v>242</v>
      </c>
      <c r="B108" s="3" t="s">
        <v>56</v>
      </c>
      <c r="C108" s="3" t="s">
        <v>40</v>
      </c>
      <c r="D108" s="3" t="s">
        <v>39</v>
      </c>
      <c r="E108" s="3" t="s">
        <v>86</v>
      </c>
      <c r="F108" s="3" t="s">
        <v>75</v>
      </c>
      <c r="G108" s="6">
        <f>8859921.92-2037704.4</f>
        <v>6822217.5199999996</v>
      </c>
      <c r="H108" s="6">
        <f>8742205.92-2037704.4</f>
        <v>6704501.5199999996</v>
      </c>
    </row>
    <row r="109" spans="1:8" ht="82.5" hidden="1" customHeight="1">
      <c r="A109" s="38" t="s">
        <v>306</v>
      </c>
      <c r="B109" s="3" t="s">
        <v>56</v>
      </c>
      <c r="C109" s="3" t="s">
        <v>40</v>
      </c>
      <c r="D109" s="3" t="s">
        <v>39</v>
      </c>
      <c r="E109" s="3" t="s">
        <v>280</v>
      </c>
      <c r="F109" s="3" t="s">
        <v>75</v>
      </c>
      <c r="G109" s="6">
        <v>0</v>
      </c>
      <c r="H109" s="6">
        <v>0</v>
      </c>
    </row>
    <row r="110" spans="1:8" s="9" customFormat="1" ht="47.25">
      <c r="A110" s="24" t="s">
        <v>140</v>
      </c>
      <c r="B110" s="28" t="s">
        <v>56</v>
      </c>
      <c r="C110" s="28" t="s">
        <v>40</v>
      </c>
      <c r="D110" s="28" t="s">
        <v>50</v>
      </c>
      <c r="E110" s="28" t="s">
        <v>174</v>
      </c>
      <c r="F110" s="28"/>
      <c r="G110" s="29">
        <f>SUM(G111:G111)</f>
        <v>483820.42</v>
      </c>
      <c r="H110" s="29">
        <f>SUM(H111:H111)</f>
        <v>483820.42</v>
      </c>
    </row>
    <row r="111" spans="1:8" ht="94.5">
      <c r="A111" s="16" t="s">
        <v>190</v>
      </c>
      <c r="B111" s="3" t="s">
        <v>56</v>
      </c>
      <c r="C111" s="3" t="s">
        <v>40</v>
      </c>
      <c r="D111" s="3" t="s">
        <v>50</v>
      </c>
      <c r="E111" s="3" t="s">
        <v>88</v>
      </c>
      <c r="F111" s="3" t="s">
        <v>75</v>
      </c>
      <c r="G111" s="6">
        <v>483820.42</v>
      </c>
      <c r="H111" s="6">
        <v>483820.42</v>
      </c>
    </row>
    <row r="112" spans="1:8" ht="77.25" hidden="1" customHeight="1">
      <c r="A112" s="18" t="s">
        <v>201</v>
      </c>
      <c r="B112" s="20" t="s">
        <v>55</v>
      </c>
      <c r="C112" s="20" t="s">
        <v>40</v>
      </c>
      <c r="D112" s="20" t="s">
        <v>117</v>
      </c>
      <c r="E112" s="20" t="s">
        <v>174</v>
      </c>
      <c r="F112" s="41"/>
      <c r="G112" s="23">
        <f>G113</f>
        <v>0</v>
      </c>
      <c r="H112" s="23">
        <f>H113</f>
        <v>0</v>
      </c>
    </row>
    <row r="113" spans="1:8" ht="47.25" hidden="1">
      <c r="A113" s="34" t="s">
        <v>202</v>
      </c>
      <c r="B113" s="35" t="s">
        <v>55</v>
      </c>
      <c r="C113" s="35" t="s">
        <v>40</v>
      </c>
      <c r="D113" s="35" t="s">
        <v>39</v>
      </c>
      <c r="E113" s="35" t="s">
        <v>174</v>
      </c>
      <c r="F113" s="35"/>
      <c r="G113" s="36">
        <f>G114</f>
        <v>0</v>
      </c>
      <c r="H113" s="36">
        <f>H114</f>
        <v>0</v>
      </c>
    </row>
    <row r="114" spans="1:8" ht="78.75" hidden="1">
      <c r="A114" s="16" t="s">
        <v>259</v>
      </c>
      <c r="B114" s="3" t="s">
        <v>55</v>
      </c>
      <c r="C114" s="3" t="s">
        <v>40</v>
      </c>
      <c r="D114" s="3" t="s">
        <v>39</v>
      </c>
      <c r="E114" s="3" t="s">
        <v>203</v>
      </c>
      <c r="F114" s="3" t="s">
        <v>43</v>
      </c>
      <c r="G114" s="6">
        <v>0</v>
      </c>
      <c r="H114" s="6">
        <v>0</v>
      </c>
    </row>
    <row r="115" spans="1:8" s="10" customFormat="1" ht="75" hidden="1">
      <c r="A115" s="18" t="s">
        <v>141</v>
      </c>
      <c r="B115" s="20" t="s">
        <v>58</v>
      </c>
      <c r="C115" s="20" t="s">
        <v>40</v>
      </c>
      <c r="D115" s="20" t="s">
        <v>117</v>
      </c>
      <c r="E115" s="20" t="s">
        <v>174</v>
      </c>
      <c r="F115" s="20"/>
      <c r="G115" s="23">
        <f>G116+G120</f>
        <v>0</v>
      </c>
      <c r="H115" s="23">
        <f>H116+H120</f>
        <v>0</v>
      </c>
    </row>
    <row r="116" spans="1:8" s="12" customFormat="1" ht="47.25" hidden="1">
      <c r="A116" s="31" t="s">
        <v>142</v>
      </c>
      <c r="B116" s="32" t="s">
        <v>58</v>
      </c>
      <c r="C116" s="32" t="s">
        <v>89</v>
      </c>
      <c r="D116" s="32" t="s">
        <v>117</v>
      </c>
      <c r="E116" s="32" t="s">
        <v>174</v>
      </c>
      <c r="F116" s="32"/>
      <c r="G116" s="33">
        <f>SUM(G117)</f>
        <v>0</v>
      </c>
      <c r="H116" s="33">
        <f>SUM(H117)</f>
        <v>0</v>
      </c>
    </row>
    <row r="117" spans="1:8" s="9" customFormat="1" ht="31.5" hidden="1">
      <c r="A117" s="24" t="s">
        <v>143</v>
      </c>
      <c r="B117" s="28" t="s">
        <v>58</v>
      </c>
      <c r="C117" s="28" t="s">
        <v>89</v>
      </c>
      <c r="D117" s="28" t="s">
        <v>39</v>
      </c>
      <c r="E117" s="28" t="s">
        <v>174</v>
      </c>
      <c r="F117" s="28"/>
      <c r="G117" s="29">
        <f>SUM(G118:G119)</f>
        <v>0</v>
      </c>
      <c r="H117" s="29">
        <f>SUM(H118:H119)</f>
        <v>0</v>
      </c>
    </row>
    <row r="118" spans="1:8" ht="49.5" hidden="1" customHeight="1">
      <c r="A118" s="16" t="s">
        <v>21</v>
      </c>
      <c r="B118" s="3" t="s">
        <v>58</v>
      </c>
      <c r="C118" s="3" t="s">
        <v>89</v>
      </c>
      <c r="D118" s="3" t="s">
        <v>39</v>
      </c>
      <c r="E118" s="3" t="s">
        <v>90</v>
      </c>
      <c r="F118" s="3" t="s">
        <v>75</v>
      </c>
      <c r="G118" s="6">
        <v>0</v>
      </c>
      <c r="H118" s="6">
        <v>0</v>
      </c>
    </row>
    <row r="119" spans="1:8" ht="63" hidden="1" customHeight="1">
      <c r="A119" s="16" t="s">
        <v>236</v>
      </c>
      <c r="B119" s="3" t="s">
        <v>58</v>
      </c>
      <c r="C119" s="3" t="s">
        <v>89</v>
      </c>
      <c r="D119" s="3" t="s">
        <v>39</v>
      </c>
      <c r="E119" s="3" t="s">
        <v>235</v>
      </c>
      <c r="F119" s="3" t="s">
        <v>75</v>
      </c>
      <c r="G119" s="6">
        <v>0</v>
      </c>
      <c r="H119" s="6">
        <v>0</v>
      </c>
    </row>
    <row r="120" spans="1:8" s="12" customFormat="1" ht="47.25" hidden="1">
      <c r="A120" s="31" t="s">
        <v>144</v>
      </c>
      <c r="B120" s="32" t="s">
        <v>58</v>
      </c>
      <c r="C120" s="32" t="s">
        <v>91</v>
      </c>
      <c r="D120" s="32" t="s">
        <v>117</v>
      </c>
      <c r="E120" s="32" t="s">
        <v>174</v>
      </c>
      <c r="F120" s="32"/>
      <c r="G120" s="33">
        <f>SUM(G121)</f>
        <v>0</v>
      </c>
      <c r="H120" s="33">
        <f>SUM(H121)</f>
        <v>0</v>
      </c>
    </row>
    <row r="121" spans="1:8" s="9" customFormat="1" ht="31.5" hidden="1">
      <c r="A121" s="24" t="s">
        <v>145</v>
      </c>
      <c r="B121" s="28" t="s">
        <v>58</v>
      </c>
      <c r="C121" s="28" t="s">
        <v>91</v>
      </c>
      <c r="D121" s="28" t="s">
        <v>39</v>
      </c>
      <c r="E121" s="28" t="s">
        <v>174</v>
      </c>
      <c r="F121" s="28"/>
      <c r="G121" s="29">
        <f>SUM(G122)</f>
        <v>0</v>
      </c>
      <c r="H121" s="29">
        <f>SUM(H122)</f>
        <v>0</v>
      </c>
    </row>
    <row r="122" spans="1:8" ht="48" hidden="1" customHeight="1">
      <c r="A122" s="16" t="s">
        <v>27</v>
      </c>
      <c r="B122" s="3" t="s">
        <v>58</v>
      </c>
      <c r="C122" s="3" t="s">
        <v>91</v>
      </c>
      <c r="D122" s="3" t="s">
        <v>39</v>
      </c>
      <c r="E122" s="3" t="s">
        <v>92</v>
      </c>
      <c r="F122" s="3" t="s">
        <v>44</v>
      </c>
      <c r="G122" s="6">
        <v>0</v>
      </c>
      <c r="H122" s="6">
        <v>0</v>
      </c>
    </row>
    <row r="123" spans="1:8" s="10" customFormat="1" ht="75" hidden="1">
      <c r="A123" s="18" t="s">
        <v>226</v>
      </c>
      <c r="B123" s="20" t="s">
        <v>38</v>
      </c>
      <c r="C123" s="20" t="s">
        <v>40</v>
      </c>
      <c r="D123" s="20" t="s">
        <v>117</v>
      </c>
      <c r="E123" s="20" t="s">
        <v>174</v>
      </c>
      <c r="F123" s="20"/>
      <c r="G123" s="23">
        <f>G124</f>
        <v>0</v>
      </c>
      <c r="H123" s="23">
        <f>H124</f>
        <v>0</v>
      </c>
    </row>
    <row r="124" spans="1:8" ht="31.5" hidden="1">
      <c r="A124" s="24" t="s">
        <v>227</v>
      </c>
      <c r="B124" s="28" t="s">
        <v>38</v>
      </c>
      <c r="C124" s="28" t="s">
        <v>40</v>
      </c>
      <c r="D124" s="28" t="s">
        <v>39</v>
      </c>
      <c r="E124" s="28" t="s">
        <v>174</v>
      </c>
      <c r="F124" s="28"/>
      <c r="G124" s="29">
        <f>SUM(G125:G126)</f>
        <v>0</v>
      </c>
      <c r="H124" s="29">
        <f>SUM(H125:H126)</f>
        <v>0</v>
      </c>
    </row>
    <row r="125" spans="1:8" ht="63.75" hidden="1" customHeight="1">
      <c r="A125" s="16" t="s">
        <v>229</v>
      </c>
      <c r="B125" s="3" t="s">
        <v>38</v>
      </c>
      <c r="C125" s="3" t="s">
        <v>40</v>
      </c>
      <c r="D125" s="3" t="s">
        <v>39</v>
      </c>
      <c r="E125" s="3" t="s">
        <v>228</v>
      </c>
      <c r="F125" s="3" t="s">
        <v>43</v>
      </c>
      <c r="G125" s="6">
        <v>0</v>
      </c>
      <c r="H125" s="6">
        <v>0</v>
      </c>
    </row>
    <row r="126" spans="1:8" ht="78.75" hidden="1">
      <c r="A126" s="16" t="s">
        <v>230</v>
      </c>
      <c r="B126" s="3" t="s">
        <v>38</v>
      </c>
      <c r="C126" s="3" t="s">
        <v>40</v>
      </c>
      <c r="D126" s="3" t="s">
        <v>39</v>
      </c>
      <c r="E126" s="3" t="s">
        <v>231</v>
      </c>
      <c r="F126" s="3" t="s">
        <v>43</v>
      </c>
      <c r="G126" s="6">
        <v>0</v>
      </c>
      <c r="H126" s="6">
        <v>0</v>
      </c>
    </row>
    <row r="127" spans="1:8" s="10" customFormat="1" ht="75">
      <c r="A127" s="18" t="s">
        <v>146</v>
      </c>
      <c r="B127" s="20" t="s">
        <v>71</v>
      </c>
      <c r="C127" s="20" t="s">
        <v>40</v>
      </c>
      <c r="D127" s="20" t="s">
        <v>117</v>
      </c>
      <c r="E127" s="20" t="s">
        <v>174</v>
      </c>
      <c r="F127" s="20"/>
      <c r="G127" s="23">
        <f>G128+G136+G141+G145+G150</f>
        <v>56906971.559999995</v>
      </c>
      <c r="H127" s="23">
        <f>H128+H136+H141+H145+H150</f>
        <v>50297934.369999997</v>
      </c>
    </row>
    <row r="128" spans="1:8" s="9" customFormat="1" ht="47.25">
      <c r="A128" s="24" t="s">
        <v>147</v>
      </c>
      <c r="B128" s="28" t="s">
        <v>71</v>
      </c>
      <c r="C128" s="28" t="s">
        <v>40</v>
      </c>
      <c r="D128" s="28" t="s">
        <v>39</v>
      </c>
      <c r="E128" s="28" t="s">
        <v>174</v>
      </c>
      <c r="F128" s="28"/>
      <c r="G128" s="29">
        <f>SUM(G129:G135)</f>
        <v>54258773.369999997</v>
      </c>
      <c r="H128" s="29">
        <f>SUM(H129:H135)</f>
        <v>49458773.369999997</v>
      </c>
    </row>
    <row r="129" spans="1:8" ht="81.75" customHeight="1">
      <c r="A129" s="16" t="s">
        <v>186</v>
      </c>
      <c r="B129" s="3" t="s">
        <v>71</v>
      </c>
      <c r="C129" s="3" t="s">
        <v>40</v>
      </c>
      <c r="D129" s="3" t="s">
        <v>39</v>
      </c>
      <c r="E129" s="3" t="s">
        <v>93</v>
      </c>
      <c r="F129" s="3" t="s">
        <v>42</v>
      </c>
      <c r="G129" s="6">
        <v>1880313</v>
      </c>
      <c r="H129" s="6">
        <v>1880313</v>
      </c>
    </row>
    <row r="130" spans="1:8" ht="96" customHeight="1">
      <c r="A130" s="16" t="s">
        <v>187</v>
      </c>
      <c r="B130" s="3" t="s">
        <v>71</v>
      </c>
      <c r="C130" s="3" t="s">
        <v>40</v>
      </c>
      <c r="D130" s="3" t="s">
        <v>39</v>
      </c>
      <c r="E130" s="3" t="s">
        <v>94</v>
      </c>
      <c r="F130" s="3" t="s">
        <v>42</v>
      </c>
      <c r="G130" s="6">
        <f>43452782-707338-4750000</f>
        <v>37995444</v>
      </c>
      <c r="H130" s="6">
        <f>43452782-707338-9550000</f>
        <v>33195444</v>
      </c>
    </row>
    <row r="131" spans="1:8" ht="47.25" customHeight="1">
      <c r="A131" s="16" t="s">
        <v>261</v>
      </c>
      <c r="B131" s="3" t="s">
        <v>71</v>
      </c>
      <c r="C131" s="3" t="s">
        <v>40</v>
      </c>
      <c r="D131" s="3" t="s">
        <v>39</v>
      </c>
      <c r="E131" s="3" t="s">
        <v>94</v>
      </c>
      <c r="F131" s="3" t="s">
        <v>43</v>
      </c>
      <c r="G131" s="6">
        <f>1306397+244419</f>
        <v>1550816</v>
      </c>
      <c r="H131" s="6">
        <f>1306397+244419</f>
        <v>1550816</v>
      </c>
    </row>
    <row r="132" spans="1:8" ht="49.5" customHeight="1">
      <c r="A132" s="16" t="s">
        <v>28</v>
      </c>
      <c r="B132" s="3" t="s">
        <v>71</v>
      </c>
      <c r="C132" s="3" t="s">
        <v>40</v>
      </c>
      <c r="D132" s="3" t="s">
        <v>39</v>
      </c>
      <c r="E132" s="3" t="s">
        <v>94</v>
      </c>
      <c r="F132" s="3" t="s">
        <v>44</v>
      </c>
      <c r="G132" s="6">
        <f>260860-244419</f>
        <v>16441</v>
      </c>
      <c r="H132" s="6">
        <f>260860-244419</f>
        <v>16441</v>
      </c>
    </row>
    <row r="133" spans="1:8" ht="96.75" customHeight="1">
      <c r="A133" s="16" t="s">
        <v>188</v>
      </c>
      <c r="B133" s="3" t="s">
        <v>71</v>
      </c>
      <c r="C133" s="3" t="s">
        <v>40</v>
      </c>
      <c r="D133" s="3" t="s">
        <v>39</v>
      </c>
      <c r="E133" s="3" t="s">
        <v>96</v>
      </c>
      <c r="F133" s="3" t="s">
        <v>42</v>
      </c>
      <c r="G133" s="6">
        <v>8047138.0800000001</v>
      </c>
      <c r="H133" s="6">
        <v>8047138.0800000001</v>
      </c>
    </row>
    <row r="134" spans="1:8" ht="49.5" customHeight="1">
      <c r="A134" s="16" t="s">
        <v>262</v>
      </c>
      <c r="B134" s="3" t="s">
        <v>71</v>
      </c>
      <c r="C134" s="3" t="s">
        <v>40</v>
      </c>
      <c r="D134" s="3" t="s">
        <v>39</v>
      </c>
      <c r="E134" s="3" t="s">
        <v>96</v>
      </c>
      <c r="F134" s="3" t="s">
        <v>43</v>
      </c>
      <c r="G134" s="6">
        <f>3689873.29+691200+303840</f>
        <v>4684913.29</v>
      </c>
      <c r="H134" s="6">
        <f>3689873.29+691200+303840</f>
        <v>4684913.29</v>
      </c>
    </row>
    <row r="135" spans="1:8" ht="35.25" customHeight="1">
      <c r="A135" s="16" t="s">
        <v>29</v>
      </c>
      <c r="B135" s="3" t="s">
        <v>71</v>
      </c>
      <c r="C135" s="3" t="s">
        <v>40</v>
      </c>
      <c r="D135" s="3" t="s">
        <v>39</v>
      </c>
      <c r="E135" s="3" t="s">
        <v>96</v>
      </c>
      <c r="F135" s="3" t="s">
        <v>44</v>
      </c>
      <c r="G135" s="6">
        <v>83708</v>
      </c>
      <c r="H135" s="6">
        <v>83708</v>
      </c>
    </row>
    <row r="136" spans="1:8" s="9" customFormat="1" ht="31.5">
      <c r="A136" s="24" t="s">
        <v>148</v>
      </c>
      <c r="B136" s="28" t="s">
        <v>71</v>
      </c>
      <c r="C136" s="28" t="s">
        <v>40</v>
      </c>
      <c r="D136" s="28" t="s">
        <v>50</v>
      </c>
      <c r="E136" s="28" t="s">
        <v>174</v>
      </c>
      <c r="F136" s="28"/>
      <c r="G136" s="29">
        <f>SUM(G137:G140)</f>
        <v>317000</v>
      </c>
      <c r="H136" s="29">
        <f>SUM(H137:H140)</f>
        <v>0</v>
      </c>
    </row>
    <row r="137" spans="1:8" ht="47.25" customHeight="1">
      <c r="A137" s="16" t="s">
        <v>263</v>
      </c>
      <c r="B137" s="3" t="s">
        <v>71</v>
      </c>
      <c r="C137" s="3" t="s">
        <v>40</v>
      </c>
      <c r="D137" s="3" t="s">
        <v>50</v>
      </c>
      <c r="E137" s="3" t="s">
        <v>97</v>
      </c>
      <c r="F137" s="3" t="s">
        <v>43</v>
      </c>
      <c r="G137" s="6">
        <v>292000</v>
      </c>
      <c r="H137" s="6">
        <v>0</v>
      </c>
    </row>
    <row r="138" spans="1:8" ht="47.25" customHeight="1">
      <c r="A138" s="16" t="s">
        <v>265</v>
      </c>
      <c r="B138" s="3" t="s">
        <v>71</v>
      </c>
      <c r="C138" s="3" t="s">
        <v>40</v>
      </c>
      <c r="D138" s="3" t="s">
        <v>50</v>
      </c>
      <c r="E138" s="3" t="s">
        <v>97</v>
      </c>
      <c r="F138" s="3" t="s">
        <v>75</v>
      </c>
      <c r="G138" s="6">
        <v>0</v>
      </c>
      <c r="H138" s="6">
        <v>0</v>
      </c>
    </row>
    <row r="139" spans="1:8" ht="34.5" customHeight="1">
      <c r="A139" s="16" t="s">
        <v>217</v>
      </c>
      <c r="B139" s="3" t="s">
        <v>71</v>
      </c>
      <c r="C139" s="3" t="s">
        <v>40</v>
      </c>
      <c r="D139" s="3" t="s">
        <v>50</v>
      </c>
      <c r="E139" s="3" t="s">
        <v>97</v>
      </c>
      <c r="F139" s="3" t="s">
        <v>44</v>
      </c>
      <c r="G139" s="6">
        <v>0</v>
      </c>
      <c r="H139" s="6">
        <v>0</v>
      </c>
    </row>
    <row r="140" spans="1:8" ht="65.25" customHeight="1">
      <c r="A140" s="38" t="s">
        <v>247</v>
      </c>
      <c r="B140" s="3" t="s">
        <v>71</v>
      </c>
      <c r="C140" s="3" t="s">
        <v>40</v>
      </c>
      <c r="D140" s="3" t="s">
        <v>50</v>
      </c>
      <c r="E140" s="3" t="s">
        <v>246</v>
      </c>
      <c r="F140" s="3" t="s">
        <v>59</v>
      </c>
      <c r="G140" s="6">
        <v>25000</v>
      </c>
      <c r="H140" s="6">
        <v>0</v>
      </c>
    </row>
    <row r="141" spans="1:8" s="9" customFormat="1" ht="47.25">
      <c r="A141" s="24" t="s">
        <v>149</v>
      </c>
      <c r="B141" s="28" t="s">
        <v>71</v>
      </c>
      <c r="C141" s="28" t="s">
        <v>40</v>
      </c>
      <c r="D141" s="28" t="s">
        <v>53</v>
      </c>
      <c r="E141" s="28" t="s">
        <v>174</v>
      </c>
      <c r="F141" s="28"/>
      <c r="G141" s="29">
        <f>SUM(G142:G144)</f>
        <v>1678698.19</v>
      </c>
      <c r="H141" s="29">
        <f>SUM(H142:H144)</f>
        <v>739161</v>
      </c>
    </row>
    <row r="142" spans="1:8" ht="47.25" customHeight="1">
      <c r="A142" s="16" t="s">
        <v>223</v>
      </c>
      <c r="B142" s="3" t="s">
        <v>71</v>
      </c>
      <c r="C142" s="3" t="s">
        <v>40</v>
      </c>
      <c r="D142" s="3" t="s">
        <v>53</v>
      </c>
      <c r="E142" s="3" t="s">
        <v>222</v>
      </c>
      <c r="F142" s="3" t="s">
        <v>43</v>
      </c>
      <c r="G142" s="6">
        <v>59000</v>
      </c>
      <c r="H142" s="6">
        <v>59000</v>
      </c>
    </row>
    <row r="143" spans="1:8" ht="47.25" customHeight="1">
      <c r="A143" s="16" t="s">
        <v>159</v>
      </c>
      <c r="B143" s="3" t="s">
        <v>71</v>
      </c>
      <c r="C143" s="3" t="s">
        <v>40</v>
      </c>
      <c r="D143" s="3" t="s">
        <v>53</v>
      </c>
      <c r="E143" s="3" t="s">
        <v>160</v>
      </c>
      <c r="F143" s="3" t="s">
        <v>43</v>
      </c>
      <c r="G143" s="6">
        <v>180161</v>
      </c>
      <c r="H143" s="6">
        <v>180161</v>
      </c>
    </row>
    <row r="144" spans="1:8" ht="63">
      <c r="A144" s="16" t="s">
        <v>9</v>
      </c>
      <c r="B144" s="3" t="s">
        <v>71</v>
      </c>
      <c r="C144" s="3" t="s">
        <v>40</v>
      </c>
      <c r="D144" s="3" t="s">
        <v>53</v>
      </c>
      <c r="E144" s="3" t="s">
        <v>98</v>
      </c>
      <c r="F144" s="3" t="s">
        <v>59</v>
      </c>
      <c r="G144" s="6">
        <v>1439537.19</v>
      </c>
      <c r="H144" s="6">
        <v>500000</v>
      </c>
    </row>
    <row r="145" spans="1:8" s="9" customFormat="1" ht="47.25">
      <c r="A145" s="24" t="s">
        <v>150</v>
      </c>
      <c r="B145" s="28" t="s">
        <v>71</v>
      </c>
      <c r="C145" s="28" t="s">
        <v>40</v>
      </c>
      <c r="D145" s="28" t="s">
        <v>56</v>
      </c>
      <c r="E145" s="28" t="s">
        <v>174</v>
      </c>
      <c r="F145" s="28"/>
      <c r="G145" s="29">
        <f>SUM(G146:G149)</f>
        <v>242000</v>
      </c>
      <c r="H145" s="29">
        <f>SUM(H146:H149)</f>
        <v>100000</v>
      </c>
    </row>
    <row r="146" spans="1:8" s="49" customFormat="1" ht="31.5" hidden="1" customHeight="1">
      <c r="A146" s="38" t="s">
        <v>299</v>
      </c>
      <c r="B146" s="39" t="s">
        <v>71</v>
      </c>
      <c r="C146" s="39" t="s">
        <v>40</v>
      </c>
      <c r="D146" s="39" t="s">
        <v>56</v>
      </c>
      <c r="E146" s="39" t="s">
        <v>99</v>
      </c>
      <c r="F146" s="39" t="s">
        <v>59</v>
      </c>
      <c r="G146" s="37">
        <v>0</v>
      </c>
      <c r="H146" s="37">
        <v>0</v>
      </c>
    </row>
    <row r="147" spans="1:8" ht="31.5" customHeight="1">
      <c r="A147" s="16" t="s">
        <v>30</v>
      </c>
      <c r="B147" s="3" t="s">
        <v>71</v>
      </c>
      <c r="C147" s="3" t="s">
        <v>40</v>
      </c>
      <c r="D147" s="3" t="s">
        <v>56</v>
      </c>
      <c r="E147" s="3" t="s">
        <v>99</v>
      </c>
      <c r="F147" s="3" t="s">
        <v>44</v>
      </c>
      <c r="G147" s="6">
        <v>100000</v>
      </c>
      <c r="H147" s="6">
        <v>100000</v>
      </c>
    </row>
    <row r="148" spans="1:8" ht="48" customHeight="1">
      <c r="A148" s="16" t="s">
        <v>264</v>
      </c>
      <c r="B148" s="3" t="s">
        <v>71</v>
      </c>
      <c r="C148" s="3" t="s">
        <v>40</v>
      </c>
      <c r="D148" s="3" t="s">
        <v>56</v>
      </c>
      <c r="E148" s="3" t="s">
        <v>100</v>
      </c>
      <c r="F148" s="3" t="s">
        <v>43</v>
      </c>
      <c r="G148" s="6">
        <v>0</v>
      </c>
      <c r="H148" s="6">
        <v>0</v>
      </c>
    </row>
    <row r="149" spans="1:8" ht="63">
      <c r="A149" s="16" t="s">
        <v>225</v>
      </c>
      <c r="B149" s="3" t="s">
        <v>71</v>
      </c>
      <c r="C149" s="3" t="s">
        <v>40</v>
      </c>
      <c r="D149" s="3" t="s">
        <v>56</v>
      </c>
      <c r="E149" s="3" t="s">
        <v>224</v>
      </c>
      <c r="F149" s="3" t="s">
        <v>43</v>
      </c>
      <c r="G149" s="6">
        <v>142000</v>
      </c>
      <c r="H149" s="6">
        <v>0</v>
      </c>
    </row>
    <row r="150" spans="1:8" ht="33.75" customHeight="1">
      <c r="A150" s="34" t="s">
        <v>15</v>
      </c>
      <c r="B150" s="35" t="s">
        <v>71</v>
      </c>
      <c r="C150" s="35" t="s">
        <v>40</v>
      </c>
      <c r="D150" s="35" t="s">
        <v>55</v>
      </c>
      <c r="E150" s="35" t="s">
        <v>174</v>
      </c>
      <c r="F150" s="35"/>
      <c r="G150" s="36">
        <f>G151</f>
        <v>410500</v>
      </c>
      <c r="H150" s="36">
        <f>H151</f>
        <v>0</v>
      </c>
    </row>
    <row r="151" spans="1:8" ht="94.5">
      <c r="A151" s="16" t="s">
        <v>20</v>
      </c>
      <c r="B151" s="3" t="s">
        <v>71</v>
      </c>
      <c r="C151" s="3" t="s">
        <v>40</v>
      </c>
      <c r="D151" s="3" t="s">
        <v>55</v>
      </c>
      <c r="E151" s="3" t="s">
        <v>85</v>
      </c>
      <c r="F151" s="3" t="s">
        <v>75</v>
      </c>
      <c r="G151" s="6">
        <v>410500</v>
      </c>
      <c r="H151" s="6">
        <v>0</v>
      </c>
    </row>
    <row r="152" spans="1:8" s="10" customFormat="1" ht="168.75">
      <c r="A152" s="18" t="s">
        <v>32</v>
      </c>
      <c r="B152" s="20" t="s">
        <v>61</v>
      </c>
      <c r="C152" s="20" t="s">
        <v>40</v>
      </c>
      <c r="D152" s="20" t="s">
        <v>117</v>
      </c>
      <c r="E152" s="20" t="s">
        <v>174</v>
      </c>
      <c r="F152" s="20"/>
      <c r="G152" s="23">
        <f>G153</f>
        <v>6273669.6499999994</v>
      </c>
      <c r="H152" s="23">
        <f>H153</f>
        <v>6273669.6499999994</v>
      </c>
    </row>
    <row r="153" spans="1:8" s="9" customFormat="1" ht="31.5">
      <c r="A153" s="24" t="s">
        <v>161</v>
      </c>
      <c r="B153" s="28" t="s">
        <v>61</v>
      </c>
      <c r="C153" s="28" t="s">
        <v>40</v>
      </c>
      <c r="D153" s="28" t="s">
        <v>39</v>
      </c>
      <c r="E153" s="28" t="s">
        <v>174</v>
      </c>
      <c r="F153" s="28"/>
      <c r="G153" s="29">
        <f>SUM(G154:G160)</f>
        <v>6273669.6499999994</v>
      </c>
      <c r="H153" s="29">
        <f>SUM(H154:H160)</f>
        <v>6273669.6499999994</v>
      </c>
    </row>
    <row r="154" spans="1:8" ht="110.25" customHeight="1">
      <c r="A154" s="16" t="s">
        <v>204</v>
      </c>
      <c r="B154" s="3" t="s">
        <v>61</v>
      </c>
      <c r="C154" s="3" t="s">
        <v>40</v>
      </c>
      <c r="D154" s="3" t="s">
        <v>39</v>
      </c>
      <c r="E154" s="3" t="s">
        <v>199</v>
      </c>
      <c r="F154" s="3" t="s">
        <v>42</v>
      </c>
      <c r="G154" s="6">
        <v>3959831.3</v>
      </c>
      <c r="H154" s="6">
        <v>3959831.3</v>
      </c>
    </row>
    <row r="155" spans="1:8" ht="63.75" customHeight="1">
      <c r="A155" s="16" t="s">
        <v>0</v>
      </c>
      <c r="B155" s="3" t="s">
        <v>61</v>
      </c>
      <c r="C155" s="3" t="s">
        <v>40</v>
      </c>
      <c r="D155" s="3" t="s">
        <v>39</v>
      </c>
      <c r="E155" s="3" t="s">
        <v>199</v>
      </c>
      <c r="F155" s="3" t="s">
        <v>43</v>
      </c>
      <c r="G155" s="6">
        <v>371001</v>
      </c>
      <c r="H155" s="6">
        <v>371001</v>
      </c>
    </row>
    <row r="156" spans="1:8" ht="63" customHeight="1">
      <c r="A156" s="16" t="s">
        <v>31</v>
      </c>
      <c r="B156" s="3" t="s">
        <v>61</v>
      </c>
      <c r="C156" s="3" t="s">
        <v>40</v>
      </c>
      <c r="D156" s="3" t="s">
        <v>39</v>
      </c>
      <c r="E156" s="3" t="s">
        <v>199</v>
      </c>
      <c r="F156" s="3" t="s">
        <v>44</v>
      </c>
      <c r="G156" s="6">
        <v>1512</v>
      </c>
      <c r="H156" s="6">
        <v>1512</v>
      </c>
    </row>
    <row r="157" spans="1:8" ht="111.75" customHeight="1">
      <c r="A157" s="16" t="s">
        <v>233</v>
      </c>
      <c r="B157" s="3" t="s">
        <v>61</v>
      </c>
      <c r="C157" s="3" t="s">
        <v>40</v>
      </c>
      <c r="D157" s="3" t="s">
        <v>39</v>
      </c>
      <c r="E157" s="3" t="s">
        <v>232</v>
      </c>
      <c r="F157" s="3" t="s">
        <v>42</v>
      </c>
      <c r="G157" s="6">
        <f>1410253-237591</f>
        <v>1172662</v>
      </c>
      <c r="H157" s="6">
        <f>1410253-237591</f>
        <v>1172662</v>
      </c>
    </row>
    <row r="158" spans="1:8" ht="80.25" customHeight="1">
      <c r="A158" s="16" t="s">
        <v>234</v>
      </c>
      <c r="B158" s="3" t="s">
        <v>61</v>
      </c>
      <c r="C158" s="3" t="s">
        <v>40</v>
      </c>
      <c r="D158" s="3" t="s">
        <v>39</v>
      </c>
      <c r="E158" s="3" t="s">
        <v>232</v>
      </c>
      <c r="F158" s="3" t="s">
        <v>43</v>
      </c>
      <c r="G158" s="6">
        <v>237591</v>
      </c>
      <c r="H158" s="6">
        <v>237591</v>
      </c>
    </row>
    <row r="159" spans="1:8" ht="127.5" customHeight="1">
      <c r="A159" s="16" t="s">
        <v>205</v>
      </c>
      <c r="B159" s="3" t="s">
        <v>61</v>
      </c>
      <c r="C159" s="3" t="s">
        <v>40</v>
      </c>
      <c r="D159" s="3" t="s">
        <v>39</v>
      </c>
      <c r="E159" s="3" t="s">
        <v>101</v>
      </c>
      <c r="F159" s="3" t="s">
        <v>42</v>
      </c>
      <c r="G159" s="6">
        <f>531072.35-41167</f>
        <v>489905.35</v>
      </c>
      <c r="H159" s="6">
        <f>531072.35-41167</f>
        <v>489905.35</v>
      </c>
    </row>
    <row r="160" spans="1:8" ht="94.5">
      <c r="A160" s="16" t="s">
        <v>1</v>
      </c>
      <c r="B160" s="3" t="s">
        <v>61</v>
      </c>
      <c r="C160" s="3" t="s">
        <v>40</v>
      </c>
      <c r="D160" s="3" t="s">
        <v>39</v>
      </c>
      <c r="E160" s="3" t="s">
        <v>101</v>
      </c>
      <c r="F160" s="3" t="s">
        <v>43</v>
      </c>
      <c r="G160" s="6">
        <v>41167</v>
      </c>
      <c r="H160" s="6">
        <v>41167</v>
      </c>
    </row>
    <row r="161" spans="1:8" s="10" customFormat="1" ht="93.75">
      <c r="A161" s="18" t="s">
        <v>162</v>
      </c>
      <c r="B161" s="20" t="s">
        <v>57</v>
      </c>
      <c r="C161" s="20" t="s">
        <v>40</v>
      </c>
      <c r="D161" s="20" t="s">
        <v>117</v>
      </c>
      <c r="E161" s="20" t="s">
        <v>174</v>
      </c>
      <c r="F161" s="20"/>
      <c r="G161" s="23">
        <f>G162+G168</f>
        <v>1082343.1600000001</v>
      </c>
      <c r="H161" s="23">
        <f>H162+H168</f>
        <v>1082343.1600000001</v>
      </c>
    </row>
    <row r="162" spans="1:8" s="9" customFormat="1" ht="31.5">
      <c r="A162" s="24" t="s">
        <v>163</v>
      </c>
      <c r="B162" s="28" t="s">
        <v>57</v>
      </c>
      <c r="C162" s="28" t="s">
        <v>40</v>
      </c>
      <c r="D162" s="28" t="s">
        <v>39</v>
      </c>
      <c r="E162" s="28" t="s">
        <v>174</v>
      </c>
      <c r="F162" s="28"/>
      <c r="G162" s="29">
        <f>SUM(G163:G167)</f>
        <v>1082343.1600000001</v>
      </c>
      <c r="H162" s="29">
        <f>SUM(H163:H167)</f>
        <v>1082343.1600000001</v>
      </c>
    </row>
    <row r="163" spans="1:8" ht="49.5" customHeight="1">
      <c r="A163" s="16" t="s">
        <v>2</v>
      </c>
      <c r="B163" s="3" t="s">
        <v>57</v>
      </c>
      <c r="C163" s="3" t="s">
        <v>40</v>
      </c>
      <c r="D163" s="3" t="s">
        <v>39</v>
      </c>
      <c r="E163" s="3" t="s">
        <v>102</v>
      </c>
      <c r="F163" s="3" t="s">
        <v>43</v>
      </c>
      <c r="G163" s="6">
        <v>6322.8</v>
      </c>
      <c r="H163" s="6">
        <v>6322.8</v>
      </c>
    </row>
    <row r="164" spans="1:8" ht="96" customHeight="1">
      <c r="A164" s="16" t="s">
        <v>206</v>
      </c>
      <c r="B164" s="3" t="s">
        <v>57</v>
      </c>
      <c r="C164" s="3" t="s">
        <v>40</v>
      </c>
      <c r="D164" s="3" t="s">
        <v>39</v>
      </c>
      <c r="E164" s="3" t="s">
        <v>103</v>
      </c>
      <c r="F164" s="3" t="s">
        <v>42</v>
      </c>
      <c r="G164" s="6">
        <f>767951.76-20000</f>
        <v>747951.76</v>
      </c>
      <c r="H164" s="6">
        <f>767951.76-20000</f>
        <v>747951.76</v>
      </c>
    </row>
    <row r="165" spans="1:8" ht="63">
      <c r="A165" s="16" t="s">
        <v>3</v>
      </c>
      <c r="B165" s="3" t="s">
        <v>57</v>
      </c>
      <c r="C165" s="3" t="s">
        <v>40</v>
      </c>
      <c r="D165" s="3" t="s">
        <v>39</v>
      </c>
      <c r="E165" s="3" t="s">
        <v>103</v>
      </c>
      <c r="F165" s="3" t="s">
        <v>43</v>
      </c>
      <c r="G165" s="6">
        <v>20000</v>
      </c>
      <c r="H165" s="6">
        <v>20000</v>
      </c>
    </row>
    <row r="166" spans="1:8" ht="80.25" customHeight="1">
      <c r="A166" s="16" t="s">
        <v>4</v>
      </c>
      <c r="B166" s="3" t="s">
        <v>57</v>
      </c>
      <c r="C166" s="3" t="s">
        <v>40</v>
      </c>
      <c r="D166" s="3" t="s">
        <v>39</v>
      </c>
      <c r="E166" s="3" t="s">
        <v>104</v>
      </c>
      <c r="F166" s="3" t="s">
        <v>43</v>
      </c>
      <c r="G166" s="6">
        <v>283500</v>
      </c>
      <c r="H166" s="6">
        <v>283500</v>
      </c>
    </row>
    <row r="167" spans="1:8" ht="125.25" customHeight="1">
      <c r="A167" s="16" t="s">
        <v>238</v>
      </c>
      <c r="B167" s="3" t="s">
        <v>57</v>
      </c>
      <c r="C167" s="3" t="s">
        <v>40</v>
      </c>
      <c r="D167" s="3" t="s">
        <v>39</v>
      </c>
      <c r="E167" s="3" t="s">
        <v>237</v>
      </c>
      <c r="F167" s="3" t="s">
        <v>43</v>
      </c>
      <c r="G167" s="6">
        <v>24568.6</v>
      </c>
      <c r="H167" s="6">
        <v>24568.6</v>
      </c>
    </row>
    <row r="168" spans="1:8" s="9" customFormat="1" ht="31.5" hidden="1">
      <c r="A168" s="24" t="s">
        <v>200</v>
      </c>
      <c r="B168" s="28" t="s">
        <v>57</v>
      </c>
      <c r="C168" s="28" t="s">
        <v>40</v>
      </c>
      <c r="D168" s="28" t="s">
        <v>50</v>
      </c>
      <c r="E168" s="28" t="s">
        <v>174</v>
      </c>
      <c r="F168" s="28"/>
      <c r="G168" s="29">
        <f>SUM(G169:G170)</f>
        <v>0</v>
      </c>
      <c r="H168" s="29">
        <f>SUM(H169:H170)</f>
        <v>0</v>
      </c>
    </row>
    <row r="169" spans="1:8" s="9" customFormat="1" ht="63" hidden="1">
      <c r="A169" s="38" t="s">
        <v>18</v>
      </c>
      <c r="B169" s="39" t="s">
        <v>57</v>
      </c>
      <c r="C169" s="39" t="s">
        <v>40</v>
      </c>
      <c r="D169" s="39" t="s">
        <v>50</v>
      </c>
      <c r="E169" s="39" t="s">
        <v>218</v>
      </c>
      <c r="F169" s="39" t="s">
        <v>43</v>
      </c>
      <c r="G169" s="37">
        <v>0</v>
      </c>
      <c r="H169" s="37">
        <v>0</v>
      </c>
    </row>
    <row r="170" spans="1:8" s="50" customFormat="1" ht="94.5" hidden="1">
      <c r="A170" s="38" t="s">
        <v>301</v>
      </c>
      <c r="B170" s="39" t="s">
        <v>57</v>
      </c>
      <c r="C170" s="39" t="s">
        <v>40</v>
      </c>
      <c r="D170" s="39" t="s">
        <v>50</v>
      </c>
      <c r="E170" s="39" t="s">
        <v>300</v>
      </c>
      <c r="F170" s="39" t="s">
        <v>43</v>
      </c>
      <c r="G170" s="37">
        <v>0</v>
      </c>
      <c r="H170" s="37">
        <v>0</v>
      </c>
    </row>
    <row r="171" spans="1:8" s="10" customFormat="1" ht="62.25" customHeight="1">
      <c r="A171" s="18" t="s">
        <v>164</v>
      </c>
      <c r="B171" s="20" t="s">
        <v>87</v>
      </c>
      <c r="C171" s="20" t="s">
        <v>40</v>
      </c>
      <c r="D171" s="20" t="s">
        <v>117</v>
      </c>
      <c r="E171" s="20" t="s">
        <v>174</v>
      </c>
      <c r="F171" s="20"/>
      <c r="G171" s="23">
        <f>G172+G176+G179</f>
        <v>23304413.02</v>
      </c>
      <c r="H171" s="23">
        <f>H172+H176+H179</f>
        <v>30197113.02</v>
      </c>
    </row>
    <row r="172" spans="1:8" s="9" customFormat="1" ht="47.25">
      <c r="A172" s="24" t="s">
        <v>285</v>
      </c>
      <c r="B172" s="28" t="s">
        <v>87</v>
      </c>
      <c r="C172" s="28" t="s">
        <v>40</v>
      </c>
      <c r="D172" s="28" t="s">
        <v>39</v>
      </c>
      <c r="E172" s="28" t="s">
        <v>174</v>
      </c>
      <c r="F172" s="28"/>
      <c r="G172" s="29">
        <f>SUM(G173:G175)</f>
        <v>8742493.0199999996</v>
      </c>
      <c r="H172" s="29">
        <f>SUM(H173:H175)</f>
        <v>10121033.02</v>
      </c>
    </row>
    <row r="173" spans="1:8" ht="98.25" customHeight="1">
      <c r="A173" s="16" t="s">
        <v>153</v>
      </c>
      <c r="B173" s="3" t="s">
        <v>87</v>
      </c>
      <c r="C173" s="3" t="s">
        <v>40</v>
      </c>
      <c r="D173" s="3" t="s">
        <v>39</v>
      </c>
      <c r="E173" s="3" t="s">
        <v>105</v>
      </c>
      <c r="F173" s="3" t="s">
        <v>43</v>
      </c>
      <c r="G173" s="6">
        <f>5352013.02+54060.74</f>
        <v>5406073.7599999998</v>
      </c>
      <c r="H173" s="6">
        <f>5352013.02+54060.74</f>
        <v>5406073.7599999998</v>
      </c>
    </row>
    <row r="174" spans="1:8" ht="51" customHeight="1">
      <c r="A174" s="16" t="s">
        <v>315</v>
      </c>
      <c r="B174" s="3" t="s">
        <v>87</v>
      </c>
      <c r="C174" s="3" t="s">
        <v>40</v>
      </c>
      <c r="D174" s="3" t="s">
        <v>39</v>
      </c>
      <c r="E174" s="3" t="s">
        <v>314</v>
      </c>
      <c r="F174" s="3" t="s">
        <v>43</v>
      </c>
      <c r="G174" s="6">
        <f>3167856.32+68562.94-50000</f>
        <v>3186419.26</v>
      </c>
      <c r="H174" s="6">
        <f>3167856.32+1447102.94-50000</f>
        <v>4564959.26</v>
      </c>
    </row>
    <row r="175" spans="1:8" s="9" customFormat="1" ht="99" customHeight="1">
      <c r="A175" s="38" t="s">
        <v>284</v>
      </c>
      <c r="B175" s="3" t="s">
        <v>87</v>
      </c>
      <c r="C175" s="3" t="s">
        <v>40</v>
      </c>
      <c r="D175" s="3" t="s">
        <v>39</v>
      </c>
      <c r="E175" s="3" t="s">
        <v>283</v>
      </c>
      <c r="F175" s="3" t="s">
        <v>43</v>
      </c>
      <c r="G175" s="6">
        <f>100000+50000</f>
        <v>150000</v>
      </c>
      <c r="H175" s="6">
        <f>100000+50000</f>
        <v>150000</v>
      </c>
    </row>
    <row r="176" spans="1:8" s="9" customFormat="1" ht="31.5">
      <c r="A176" s="24" t="s">
        <v>165</v>
      </c>
      <c r="B176" s="28" t="s">
        <v>87</v>
      </c>
      <c r="C176" s="28" t="s">
        <v>40</v>
      </c>
      <c r="D176" s="28" t="s">
        <v>50</v>
      </c>
      <c r="E176" s="28" t="s">
        <v>174</v>
      </c>
      <c r="F176" s="28"/>
      <c r="G176" s="29">
        <f>SUM(G177:G178)</f>
        <v>13561920</v>
      </c>
      <c r="H176" s="29">
        <f>SUM(H177:H178)</f>
        <v>19076080</v>
      </c>
    </row>
    <row r="177" spans="1:8" s="9" customFormat="1" ht="49.5" hidden="1" customHeight="1">
      <c r="A177" s="38" t="s">
        <v>151</v>
      </c>
      <c r="B177" s="3" t="s">
        <v>87</v>
      </c>
      <c r="C177" s="3" t="s">
        <v>40</v>
      </c>
      <c r="D177" s="3" t="s">
        <v>50</v>
      </c>
      <c r="E177" s="3" t="s">
        <v>152</v>
      </c>
      <c r="F177" s="3" t="s">
        <v>43</v>
      </c>
      <c r="G177" s="6"/>
      <c r="H177" s="6"/>
    </row>
    <row r="178" spans="1:8" ht="110.25" customHeight="1">
      <c r="A178" s="16" t="s">
        <v>260</v>
      </c>
      <c r="B178" s="3" t="s">
        <v>87</v>
      </c>
      <c r="C178" s="3" t="s">
        <v>40</v>
      </c>
      <c r="D178" s="3" t="s">
        <v>50</v>
      </c>
      <c r="E178" s="3" t="s">
        <v>106</v>
      </c>
      <c r="F178" s="3" t="s">
        <v>107</v>
      </c>
      <c r="G178" s="6">
        <v>13561920</v>
      </c>
      <c r="H178" s="6">
        <v>19076080</v>
      </c>
    </row>
    <row r="179" spans="1:8" s="9" customFormat="1" ht="63">
      <c r="A179" s="24" t="s">
        <v>166</v>
      </c>
      <c r="B179" s="28" t="s">
        <v>87</v>
      </c>
      <c r="C179" s="28" t="s">
        <v>40</v>
      </c>
      <c r="D179" s="28" t="s">
        <v>56</v>
      </c>
      <c r="E179" s="28" t="s">
        <v>174</v>
      </c>
      <c r="F179" s="28"/>
      <c r="G179" s="29">
        <f>SUM(G180:G180)</f>
        <v>1000000</v>
      </c>
      <c r="H179" s="29">
        <f>SUM(H180:H180)</f>
        <v>1000000</v>
      </c>
    </row>
    <row r="180" spans="1:8" s="9" customFormat="1" ht="85.5" customHeight="1">
      <c r="A180" s="38" t="s">
        <v>319</v>
      </c>
      <c r="B180" s="39" t="s">
        <v>87</v>
      </c>
      <c r="C180" s="39" t="s">
        <v>40</v>
      </c>
      <c r="D180" s="39" t="s">
        <v>56</v>
      </c>
      <c r="E180" s="39" t="s">
        <v>311</v>
      </c>
      <c r="F180" s="39" t="s">
        <v>43</v>
      </c>
      <c r="G180" s="37">
        <v>1000000</v>
      </c>
      <c r="H180" s="37">
        <v>1000000</v>
      </c>
    </row>
    <row r="181" spans="1:8" ht="75" hidden="1">
      <c r="A181" s="61" t="s">
        <v>308</v>
      </c>
      <c r="B181" s="60" t="s">
        <v>310</v>
      </c>
      <c r="C181" s="55" t="s">
        <v>40</v>
      </c>
      <c r="D181" s="55" t="s">
        <v>40</v>
      </c>
      <c r="E181" s="55" t="s">
        <v>174</v>
      </c>
      <c r="F181" s="54"/>
      <c r="G181" s="57">
        <f>G182</f>
        <v>0</v>
      </c>
      <c r="H181" s="57">
        <f>H182</f>
        <v>0</v>
      </c>
    </row>
    <row r="182" spans="1:8" ht="63" hidden="1">
      <c r="A182" s="56" t="s">
        <v>309</v>
      </c>
      <c r="B182" s="58" t="s">
        <v>310</v>
      </c>
      <c r="C182" s="52" t="s">
        <v>40</v>
      </c>
      <c r="D182" s="52" t="s">
        <v>39</v>
      </c>
      <c r="E182" s="52" t="s">
        <v>174</v>
      </c>
      <c r="F182" s="52"/>
      <c r="G182" s="53">
        <f>SUM(G183:G184)</f>
        <v>0</v>
      </c>
      <c r="H182" s="53">
        <f>SUM(H183:H184)</f>
        <v>0</v>
      </c>
    </row>
    <row r="183" spans="1:8" ht="94.5" hidden="1">
      <c r="A183" s="59" t="s">
        <v>313</v>
      </c>
      <c r="B183" s="39" t="s">
        <v>310</v>
      </c>
      <c r="C183" s="39" t="s">
        <v>40</v>
      </c>
      <c r="D183" s="39" t="s">
        <v>39</v>
      </c>
      <c r="E183" s="39" t="s">
        <v>312</v>
      </c>
      <c r="F183" s="39" t="s">
        <v>43</v>
      </c>
      <c r="G183" s="37">
        <v>0</v>
      </c>
      <c r="H183" s="37">
        <v>0</v>
      </c>
    </row>
    <row r="184" spans="1:8" ht="63" hidden="1">
      <c r="A184" s="59" t="s">
        <v>325</v>
      </c>
      <c r="B184" s="39" t="s">
        <v>310</v>
      </c>
      <c r="C184" s="39" t="s">
        <v>40</v>
      </c>
      <c r="D184" s="39" t="s">
        <v>39</v>
      </c>
      <c r="E184" s="39" t="s">
        <v>324</v>
      </c>
      <c r="F184" s="39" t="s">
        <v>43</v>
      </c>
      <c r="G184" s="37">
        <v>0</v>
      </c>
      <c r="H184" s="37">
        <v>0</v>
      </c>
    </row>
    <row r="185" spans="1:8" s="10" customFormat="1" ht="40.5" customHeight="1">
      <c r="A185" s="18" t="s">
        <v>167</v>
      </c>
      <c r="B185" s="20" t="s">
        <v>95</v>
      </c>
      <c r="C185" s="20" t="s">
        <v>40</v>
      </c>
      <c r="D185" s="20" t="s">
        <v>117</v>
      </c>
      <c r="E185" s="20" t="s">
        <v>174</v>
      </c>
      <c r="F185" s="20"/>
      <c r="G185" s="23">
        <f>G188+G186</f>
        <v>10110431.4</v>
      </c>
      <c r="H185" s="23">
        <f>H188</f>
        <v>990000</v>
      </c>
    </row>
    <row r="186" spans="1:8" s="10" customFormat="1" ht="40.5" customHeight="1">
      <c r="A186" s="64" t="s">
        <v>333</v>
      </c>
      <c r="B186" s="28" t="s">
        <v>95</v>
      </c>
      <c r="C186" s="28" t="s">
        <v>40</v>
      </c>
      <c r="D186" s="28" t="s">
        <v>39</v>
      </c>
      <c r="E186" s="28" t="s">
        <v>174</v>
      </c>
      <c r="F186" s="52"/>
      <c r="G186" s="53">
        <f>G187</f>
        <v>8137800</v>
      </c>
      <c r="H186" s="53">
        <f>H187</f>
        <v>0</v>
      </c>
    </row>
    <row r="187" spans="1:8" s="10" customFormat="1" ht="54.75" customHeight="1">
      <c r="A187" s="65" t="s">
        <v>331</v>
      </c>
      <c r="B187" s="39" t="s">
        <v>95</v>
      </c>
      <c r="C187" s="39" t="s">
        <v>40</v>
      </c>
      <c r="D187" s="39" t="s">
        <v>39</v>
      </c>
      <c r="E187" s="39" t="s">
        <v>332</v>
      </c>
      <c r="F187" s="39" t="s">
        <v>108</v>
      </c>
      <c r="G187" s="37">
        <v>8137800</v>
      </c>
      <c r="H187" s="37">
        <v>0</v>
      </c>
    </row>
    <row r="188" spans="1:8" s="9" customFormat="1" ht="31.5">
      <c r="A188" s="24" t="s">
        <v>168</v>
      </c>
      <c r="B188" s="28" t="s">
        <v>95</v>
      </c>
      <c r="C188" s="28" t="s">
        <v>40</v>
      </c>
      <c r="D188" s="28" t="s">
        <v>50</v>
      </c>
      <c r="E188" s="28" t="s">
        <v>174</v>
      </c>
      <c r="F188" s="28"/>
      <c r="G188" s="29">
        <f>SUM(G189:G191)</f>
        <v>1972631.4</v>
      </c>
      <c r="H188" s="29">
        <f>SUM(H189:H191)</f>
        <v>990000</v>
      </c>
    </row>
    <row r="189" spans="1:8" ht="63">
      <c r="A189" s="16" t="s">
        <v>5</v>
      </c>
      <c r="B189" s="3" t="s">
        <v>95</v>
      </c>
      <c r="C189" s="3" t="s">
        <v>40</v>
      </c>
      <c r="D189" s="3" t="s">
        <v>50</v>
      </c>
      <c r="E189" s="3" t="s">
        <v>109</v>
      </c>
      <c r="F189" s="3" t="s">
        <v>43</v>
      </c>
      <c r="G189" s="6">
        <v>1002855.4</v>
      </c>
      <c r="H189" s="6">
        <v>500000</v>
      </c>
    </row>
    <row r="190" spans="1:8" ht="63.75" customHeight="1">
      <c r="A190" s="16" t="s">
        <v>6</v>
      </c>
      <c r="B190" s="3" t="s">
        <v>95</v>
      </c>
      <c r="C190" s="3" t="s">
        <v>40</v>
      </c>
      <c r="D190" s="3" t="s">
        <v>50</v>
      </c>
      <c r="E190" s="3" t="s">
        <v>110</v>
      </c>
      <c r="F190" s="3" t="s">
        <v>43</v>
      </c>
      <c r="G190" s="6">
        <v>90000</v>
      </c>
      <c r="H190" s="6">
        <v>90000</v>
      </c>
    </row>
    <row r="191" spans="1:8" ht="93.75" customHeight="1">
      <c r="A191" s="16" t="s">
        <v>7</v>
      </c>
      <c r="B191" s="3" t="s">
        <v>95</v>
      </c>
      <c r="C191" s="3" t="s">
        <v>40</v>
      </c>
      <c r="D191" s="3" t="s">
        <v>50</v>
      </c>
      <c r="E191" s="3" t="s">
        <v>111</v>
      </c>
      <c r="F191" s="3" t="s">
        <v>43</v>
      </c>
      <c r="G191" s="6">
        <v>879776</v>
      </c>
      <c r="H191" s="6">
        <v>400000</v>
      </c>
    </row>
    <row r="192" spans="1:8" s="10" customFormat="1" ht="54.75" hidden="1" customHeight="1">
      <c r="A192" s="18" t="s">
        <v>169</v>
      </c>
      <c r="B192" s="20" t="s">
        <v>112</v>
      </c>
      <c r="C192" s="20" t="s">
        <v>40</v>
      </c>
      <c r="D192" s="20" t="s">
        <v>117</v>
      </c>
      <c r="E192" s="20" t="s">
        <v>174</v>
      </c>
      <c r="F192" s="20"/>
      <c r="G192" s="23">
        <f>G193</f>
        <v>0</v>
      </c>
      <c r="H192" s="23">
        <f>H193</f>
        <v>0</v>
      </c>
    </row>
    <row r="193" spans="1:8" s="9" customFormat="1" ht="35.25" hidden="1" customHeight="1">
      <c r="A193" s="24" t="s">
        <v>170</v>
      </c>
      <c r="B193" s="28" t="s">
        <v>112</v>
      </c>
      <c r="C193" s="28" t="s">
        <v>40</v>
      </c>
      <c r="D193" s="28" t="s">
        <v>39</v>
      </c>
      <c r="E193" s="28" t="s">
        <v>174</v>
      </c>
      <c r="F193" s="28"/>
      <c r="G193" s="29">
        <f>SUM(G194:G195)</f>
        <v>0</v>
      </c>
      <c r="H193" s="29">
        <f>SUM(H194:H195)</f>
        <v>0</v>
      </c>
    </row>
    <row r="194" spans="1:8" s="49" customFormat="1" ht="48.75" hidden="1" customHeight="1">
      <c r="A194" s="38" t="s">
        <v>10</v>
      </c>
      <c r="B194" s="39" t="s">
        <v>112</v>
      </c>
      <c r="C194" s="39" t="s">
        <v>40</v>
      </c>
      <c r="D194" s="39" t="s">
        <v>39</v>
      </c>
      <c r="E194" s="39" t="s">
        <v>297</v>
      </c>
      <c r="F194" s="39" t="s">
        <v>59</v>
      </c>
      <c r="G194" s="37">
        <v>0</v>
      </c>
      <c r="H194" s="37">
        <v>0</v>
      </c>
    </row>
    <row r="195" spans="1:8" ht="48.75" hidden="1" customHeight="1">
      <c r="A195" s="16" t="s">
        <v>10</v>
      </c>
      <c r="B195" s="3" t="s">
        <v>112</v>
      </c>
      <c r="C195" s="3" t="s">
        <v>40</v>
      </c>
      <c r="D195" s="3" t="s">
        <v>39</v>
      </c>
      <c r="E195" s="3" t="s">
        <v>113</v>
      </c>
      <c r="F195" s="3" t="s">
        <v>59</v>
      </c>
      <c r="G195" s="6">
        <v>0</v>
      </c>
      <c r="H195" s="6">
        <v>0</v>
      </c>
    </row>
    <row r="196" spans="1:8" s="10" customFormat="1" ht="77.25" hidden="1" customHeight="1">
      <c r="A196" s="18" t="s">
        <v>240</v>
      </c>
      <c r="B196" s="20" t="s">
        <v>239</v>
      </c>
      <c r="C196" s="20" t="s">
        <v>40</v>
      </c>
      <c r="D196" s="20" t="s">
        <v>117</v>
      </c>
      <c r="E196" s="20" t="s">
        <v>174</v>
      </c>
      <c r="F196" s="20"/>
      <c r="G196" s="23">
        <f>G197</f>
        <v>0</v>
      </c>
      <c r="H196" s="23">
        <f>H197</f>
        <v>0</v>
      </c>
    </row>
    <row r="197" spans="1:8" s="9" customFormat="1" ht="51" hidden="1" customHeight="1">
      <c r="A197" s="24" t="s">
        <v>243</v>
      </c>
      <c r="B197" s="28" t="s">
        <v>239</v>
      </c>
      <c r="C197" s="28" t="s">
        <v>40</v>
      </c>
      <c r="D197" s="28" t="s">
        <v>39</v>
      </c>
      <c r="E197" s="28" t="s">
        <v>174</v>
      </c>
      <c r="F197" s="28"/>
      <c r="G197" s="29">
        <f>SUM(G198)</f>
        <v>0</v>
      </c>
      <c r="H197" s="29">
        <f>SUM(H198)</f>
        <v>0</v>
      </c>
    </row>
    <row r="198" spans="1:8" ht="96.75" hidden="1" customHeight="1">
      <c r="A198" s="16" t="s">
        <v>245</v>
      </c>
      <c r="B198" s="3" t="s">
        <v>239</v>
      </c>
      <c r="C198" s="3" t="s">
        <v>40</v>
      </c>
      <c r="D198" s="3" t="s">
        <v>39</v>
      </c>
      <c r="E198" s="3" t="s">
        <v>244</v>
      </c>
      <c r="F198" s="3" t="s">
        <v>59</v>
      </c>
      <c r="G198" s="6">
        <v>0</v>
      </c>
      <c r="H198" s="6">
        <v>0</v>
      </c>
    </row>
    <row r="199" spans="1:8" s="10" customFormat="1" ht="111" customHeight="1">
      <c r="A199" s="18" t="s">
        <v>171</v>
      </c>
      <c r="B199" s="20" t="s">
        <v>114</v>
      </c>
      <c r="C199" s="20" t="s">
        <v>40</v>
      </c>
      <c r="D199" s="20" t="s">
        <v>117</v>
      </c>
      <c r="E199" s="20" t="s">
        <v>174</v>
      </c>
      <c r="F199" s="20"/>
      <c r="G199" s="23">
        <f>G200</f>
        <v>2209680</v>
      </c>
      <c r="H199" s="23">
        <f>H200</f>
        <v>2209680</v>
      </c>
    </row>
    <row r="200" spans="1:8" s="9" customFormat="1" ht="63.75" customHeight="1">
      <c r="A200" s="24" t="s">
        <v>172</v>
      </c>
      <c r="B200" s="28" t="s">
        <v>114</v>
      </c>
      <c r="C200" s="28" t="s">
        <v>40</v>
      </c>
      <c r="D200" s="28" t="s">
        <v>39</v>
      </c>
      <c r="E200" s="28" t="s">
        <v>174</v>
      </c>
      <c r="F200" s="28"/>
      <c r="G200" s="29">
        <f>SUM(G201:G202)</f>
        <v>2209680</v>
      </c>
      <c r="H200" s="29">
        <f>SUM(H201:H202)</f>
        <v>2209680</v>
      </c>
    </row>
    <row r="201" spans="1:8" s="49" customFormat="1" ht="79.5" customHeight="1">
      <c r="A201" s="38" t="s">
        <v>11</v>
      </c>
      <c r="B201" s="39" t="s">
        <v>114</v>
      </c>
      <c r="C201" s="39" t="s">
        <v>40</v>
      </c>
      <c r="D201" s="39" t="s">
        <v>39</v>
      </c>
      <c r="E201" s="39" t="s">
        <v>298</v>
      </c>
      <c r="F201" s="39" t="s">
        <v>108</v>
      </c>
      <c r="G201" s="37">
        <v>2209680</v>
      </c>
      <c r="H201" s="37">
        <v>2209680</v>
      </c>
    </row>
    <row r="202" spans="1:8" ht="79.5" hidden="1" customHeight="1">
      <c r="A202" s="16" t="s">
        <v>11</v>
      </c>
      <c r="B202" s="3" t="s">
        <v>114</v>
      </c>
      <c r="C202" s="3" t="s">
        <v>40</v>
      </c>
      <c r="D202" s="3" t="s">
        <v>39</v>
      </c>
      <c r="E202" s="3" t="s">
        <v>274</v>
      </c>
      <c r="F202" s="3" t="s">
        <v>108</v>
      </c>
      <c r="G202" s="37">
        <v>0</v>
      </c>
      <c r="H202" s="37">
        <v>0</v>
      </c>
    </row>
    <row r="203" spans="1:8" s="48" customFormat="1" ht="27.75" customHeight="1">
      <c r="A203" s="47" t="s">
        <v>173</v>
      </c>
      <c r="B203" s="20" t="s">
        <v>115</v>
      </c>
      <c r="C203" s="20" t="s">
        <v>116</v>
      </c>
      <c r="D203" s="20" t="s">
        <v>117</v>
      </c>
      <c r="E203" s="20" t="s">
        <v>174</v>
      </c>
      <c r="F203" s="20"/>
      <c r="G203" s="23">
        <f>SUM(G204:G208)</f>
        <v>1396319.85</v>
      </c>
      <c r="H203" s="23">
        <f>SUM(H204:H208)</f>
        <v>1400547.38</v>
      </c>
    </row>
    <row r="204" spans="1:8" ht="94.5" hidden="1">
      <c r="A204" s="16" t="s">
        <v>320</v>
      </c>
      <c r="B204" s="3" t="s">
        <v>115</v>
      </c>
      <c r="C204" s="3" t="s">
        <v>40</v>
      </c>
      <c r="D204" s="3" t="s">
        <v>117</v>
      </c>
      <c r="E204" s="3" t="s">
        <v>321</v>
      </c>
      <c r="F204" s="3" t="s">
        <v>42</v>
      </c>
      <c r="G204" s="6">
        <v>0</v>
      </c>
      <c r="H204" s="6">
        <v>0</v>
      </c>
    </row>
    <row r="205" spans="1:8" ht="94.5">
      <c r="A205" s="16" t="s">
        <v>207</v>
      </c>
      <c r="B205" s="3" t="s">
        <v>115</v>
      </c>
      <c r="C205" s="3" t="s">
        <v>116</v>
      </c>
      <c r="D205" s="3" t="s">
        <v>117</v>
      </c>
      <c r="E205" s="3" t="s">
        <v>118</v>
      </c>
      <c r="F205" s="3" t="s">
        <v>42</v>
      </c>
      <c r="G205" s="6">
        <v>707338</v>
      </c>
      <c r="H205" s="6">
        <v>707338</v>
      </c>
    </row>
    <row r="206" spans="1:8" ht="63">
      <c r="A206" s="16" t="s">
        <v>302</v>
      </c>
      <c r="B206" s="3" t="s">
        <v>115</v>
      </c>
      <c r="C206" s="3" t="s">
        <v>116</v>
      </c>
      <c r="D206" s="3" t="s">
        <v>117</v>
      </c>
      <c r="E206" s="3" t="s">
        <v>303</v>
      </c>
      <c r="F206" s="3" t="s">
        <v>43</v>
      </c>
      <c r="G206" s="6">
        <v>0</v>
      </c>
      <c r="H206" s="6">
        <v>0</v>
      </c>
    </row>
    <row r="207" spans="1:8" ht="78.75">
      <c r="A207" s="16" t="s">
        <v>327</v>
      </c>
      <c r="B207" s="3" t="s">
        <v>115</v>
      </c>
      <c r="C207" s="3" t="s">
        <v>116</v>
      </c>
      <c r="D207" s="3" t="s">
        <v>117</v>
      </c>
      <c r="E207" s="3" t="s">
        <v>328</v>
      </c>
      <c r="F207" s="3" t="s">
        <v>43</v>
      </c>
      <c r="G207" s="6">
        <v>21489.77</v>
      </c>
      <c r="H207" s="6">
        <v>7603</v>
      </c>
    </row>
    <row r="208" spans="1:8" ht="48.75" customHeight="1">
      <c r="A208" s="43" t="s">
        <v>198</v>
      </c>
      <c r="B208" s="3" t="s">
        <v>115</v>
      </c>
      <c r="C208" s="3" t="s">
        <v>116</v>
      </c>
      <c r="D208" s="3" t="s">
        <v>117</v>
      </c>
      <c r="E208" s="3" t="s">
        <v>197</v>
      </c>
      <c r="F208" s="3" t="s">
        <v>43</v>
      </c>
      <c r="G208" s="6">
        <v>667492.07999999996</v>
      </c>
      <c r="H208" s="6">
        <v>685606.38</v>
      </c>
    </row>
    <row r="209" spans="1:8" s="14" customFormat="1" ht="18" customHeight="1">
      <c r="A209" s="19" t="s">
        <v>33</v>
      </c>
      <c r="B209" s="13"/>
      <c r="C209" s="13"/>
      <c r="D209" s="13"/>
      <c r="E209" s="13"/>
      <c r="F209" s="13"/>
      <c r="G209" s="22">
        <f>G8+G71+G106+G115+G127+G152+G161+G171+G185+G192+G199+G203+G123+G196+G112+G181</f>
        <v>328699507.55999994</v>
      </c>
      <c r="H209" s="22">
        <f>H8+H71+H106+H115+H127+H152+H161+H171+H185+H192+H199+H203+H123+H196+H112+H181</f>
        <v>308532635.43000001</v>
      </c>
    </row>
    <row r="210" spans="1:8" ht="11.25" hidden="1" customHeight="1">
      <c r="H210" s="7"/>
    </row>
    <row r="211" spans="1:8" ht="2.25" hidden="1" customHeight="1">
      <c r="H211" s="7"/>
    </row>
    <row r="212" spans="1:8" ht="22.5" hidden="1" customHeight="1">
      <c r="G212" s="7">
        <v>262596726.47</v>
      </c>
      <c r="H212" s="7">
        <v>262596726.47</v>
      </c>
    </row>
    <row r="213" spans="1:8" ht="0.75" hidden="1" customHeight="1">
      <c r="G213" s="7">
        <v>262596726.47</v>
      </c>
      <c r="H213" s="7">
        <v>262596726.47</v>
      </c>
    </row>
    <row r="214" spans="1:8" hidden="1">
      <c r="G214" s="7">
        <v>333449507.56</v>
      </c>
      <c r="H214" s="7">
        <v>318082635.43000001</v>
      </c>
    </row>
    <row r="215" spans="1:8" ht="0.75" hidden="1" customHeight="1">
      <c r="G215" s="7">
        <v>279877433.27999997</v>
      </c>
      <c r="H215" s="7">
        <v>279877433.27999997</v>
      </c>
    </row>
    <row r="216" spans="1:8" hidden="1"/>
    <row r="217" spans="1:8" hidden="1">
      <c r="G217" s="7">
        <f>G209-G215</f>
        <v>48822074.279999971</v>
      </c>
    </row>
    <row r="218" spans="1:8" hidden="1"/>
    <row r="219" spans="1:8" hidden="1">
      <c r="G219" s="7">
        <f>G214-G209</f>
        <v>4750000.0000000596</v>
      </c>
      <c r="H219" s="7">
        <f>H214-H209</f>
        <v>9550000</v>
      </c>
    </row>
    <row r="220" spans="1:8">
      <c r="G220" s="62"/>
    </row>
  </sheetData>
  <autoFilter ref="A7:HZ209"/>
  <mergeCells count="7">
    <mergeCell ref="H6:H7"/>
    <mergeCell ref="B1:H1"/>
    <mergeCell ref="A4:H4"/>
    <mergeCell ref="B6:E6"/>
    <mergeCell ref="A6:A7"/>
    <mergeCell ref="G6:G7"/>
    <mergeCell ref="F6:F7"/>
  </mergeCells>
  <phoneticPr fontId="0" type="noConversion"/>
  <pageMargins left="0.39370078740157483" right="0.39370078740157483" top="0.55118110236220474" bottom="0.39370078740157483" header="0.31496062992125984" footer="0.31496062992125984"/>
  <pageSetup paperSize="9" scale="73" fitToHeight="1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 РФО</cp:lastModifiedBy>
  <cp:lastPrinted>2024-11-12T12:27:44Z</cp:lastPrinted>
  <dcterms:created xsi:type="dcterms:W3CDTF">2013-10-30T08:55:37Z</dcterms:created>
  <dcterms:modified xsi:type="dcterms:W3CDTF">2024-11-12T12:30:05Z</dcterms:modified>
</cp:coreProperties>
</file>